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lucas/Desktop/"/>
    </mc:Choice>
  </mc:AlternateContent>
  <xr:revisionPtr revIDLastSave="0" documentId="8_{7E800348-D69B-8D4F-A3C6-991C6A734619}" xr6:coauthVersionLast="45" xr6:coauthVersionMax="45" xr10:uidLastSave="{00000000-0000-0000-0000-000000000000}"/>
  <bookViews>
    <workbookView xWindow="4680" yWindow="660" windowWidth="32880" windowHeight="19440" xr2:uid="{1C0FA22D-B10A-9E45-B4F7-87700D802140}"/>
  </bookViews>
  <sheets>
    <sheet name="À REMPLIR PAR LE FOURNISSEUR" sheetId="1" r:id="rId1"/>
    <sheet name="QUESTIONNAIRE SOUR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U6" i="1" l="1"/>
  <c r="BU7" i="1"/>
  <c r="BV7" i="1" s="1"/>
  <c r="BW7" i="1" s="1"/>
  <c r="BX7" i="1" s="1"/>
  <c r="BU8" i="1"/>
  <c r="BV8" i="1" s="1"/>
  <c r="BW8" i="1" s="1"/>
  <c r="BX8" i="1" s="1"/>
  <c r="BK8" i="1"/>
  <c r="BM8" i="1"/>
  <c r="BO8" i="1"/>
  <c r="AU7" i="1"/>
  <c r="AW7" i="1"/>
  <c r="AY7" i="1"/>
  <c r="BA7" i="1"/>
  <c r="BC7" i="1"/>
  <c r="BE7" i="1"/>
  <c r="AU8" i="1"/>
  <c r="AW8" i="1"/>
  <c r="AY8" i="1"/>
  <c r="BA8" i="1"/>
  <c r="BC8" i="1"/>
  <c r="BE8" i="1"/>
  <c r="AG7" i="1"/>
  <c r="AM7" i="1"/>
  <c r="AO7" i="1"/>
  <c r="AQ7" i="1"/>
  <c r="AS7" i="1"/>
  <c r="AG8" i="1"/>
  <c r="AM8" i="1"/>
  <c r="AO8" i="1"/>
  <c r="AQ8" i="1"/>
  <c r="AS8" i="1"/>
  <c r="L8" i="1"/>
  <c r="N8" i="1"/>
  <c r="P8" i="1"/>
  <c r="R8" i="1"/>
  <c r="T7" i="1"/>
  <c r="T8" i="1"/>
  <c r="V8" i="1"/>
  <c r="X8" i="1"/>
  <c r="Z8" i="1"/>
  <c r="AA7" i="1"/>
  <c r="AB7" i="1" s="1"/>
  <c r="AB8" i="1"/>
  <c r="AD8" i="1"/>
  <c r="BQ7" i="1"/>
  <c r="BQ8" i="1"/>
  <c r="Z7" i="1"/>
  <c r="AD7" i="1"/>
  <c r="AE8" i="1" l="1"/>
  <c r="AF8" i="1" s="1"/>
  <c r="AE7" i="1"/>
  <c r="AF7" i="1" s="1"/>
  <c r="BU5" i="1"/>
  <c r="BU4" i="1"/>
  <c r="BU3" i="1"/>
  <c r="BS8" i="1"/>
  <c r="BS7" i="1"/>
  <c r="BS6" i="1"/>
  <c r="BS5" i="1"/>
  <c r="BS4" i="1"/>
  <c r="BS3" i="1"/>
  <c r="BQ4" i="1"/>
  <c r="BQ5" i="1"/>
  <c r="BQ6" i="1"/>
  <c r="BQ3" i="1"/>
  <c r="BO7" i="1"/>
  <c r="BO6" i="1"/>
  <c r="BO5" i="1"/>
  <c r="BO4" i="1"/>
  <c r="BO3" i="1"/>
  <c r="BM7" i="1"/>
  <c r="BM6" i="1"/>
  <c r="BM5" i="1"/>
  <c r="BM4" i="1"/>
  <c r="BM3" i="1"/>
  <c r="BK7" i="1"/>
  <c r="BK6" i="1"/>
  <c r="BK5" i="1"/>
  <c r="BK4" i="1"/>
  <c r="BK3" i="1"/>
  <c r="AM3" i="1"/>
  <c r="BE6" i="1"/>
  <c r="BE5" i="1"/>
  <c r="BE4" i="1"/>
  <c r="BE3" i="1"/>
  <c r="BC6" i="1"/>
  <c r="BC5" i="1"/>
  <c r="BC4" i="1"/>
  <c r="BC3" i="1"/>
  <c r="BA4" i="1"/>
  <c r="BA5" i="1"/>
  <c r="BA6" i="1"/>
  <c r="BA3" i="1"/>
  <c r="AY6" i="1"/>
  <c r="AY5" i="1"/>
  <c r="AY4" i="1"/>
  <c r="AY3" i="1"/>
  <c r="AW4" i="1"/>
  <c r="AW5" i="1"/>
  <c r="AW6" i="1"/>
  <c r="AW3" i="1"/>
  <c r="AU6" i="1"/>
  <c r="AU5" i="1"/>
  <c r="AU4" i="1"/>
  <c r="AU3" i="1"/>
  <c r="AS6" i="1"/>
  <c r="AS4" i="1"/>
  <c r="AS5" i="1"/>
  <c r="AS3" i="1"/>
  <c r="AQ6" i="1"/>
  <c r="AQ5" i="1"/>
  <c r="AQ4" i="1"/>
  <c r="AQ3" i="1"/>
  <c r="AO5" i="1"/>
  <c r="AO6" i="1"/>
  <c r="AO4" i="1"/>
  <c r="AO3" i="1"/>
  <c r="AM6" i="1"/>
  <c r="AM5" i="1"/>
  <c r="AM4" i="1"/>
  <c r="AD6" i="1"/>
  <c r="AD5" i="1"/>
  <c r="AD4" i="1"/>
  <c r="AD3" i="1"/>
  <c r="AB6" i="1"/>
  <c r="AB5" i="1"/>
  <c r="AB4" i="1"/>
  <c r="AB3" i="1"/>
  <c r="Z4" i="1"/>
  <c r="Z5" i="1"/>
  <c r="Z6" i="1"/>
  <c r="Z3" i="1"/>
  <c r="X4" i="1"/>
  <c r="X5" i="1"/>
  <c r="X6" i="1"/>
  <c r="X7" i="1"/>
  <c r="X3" i="1"/>
  <c r="V4" i="1"/>
  <c r="V5" i="1"/>
  <c r="V6" i="1"/>
  <c r="V7" i="1"/>
  <c r="V3" i="1"/>
  <c r="T4" i="1"/>
  <c r="T5" i="1"/>
  <c r="T6" i="1"/>
  <c r="T3" i="1"/>
  <c r="R4" i="1"/>
  <c r="R5" i="1"/>
  <c r="R6" i="1"/>
  <c r="R7" i="1"/>
  <c r="R3" i="1"/>
  <c r="P7" i="1"/>
  <c r="P6" i="1"/>
  <c r="P4" i="1"/>
  <c r="P5" i="1"/>
  <c r="P3" i="1"/>
  <c r="N4" i="1"/>
  <c r="N5" i="1"/>
  <c r="N6" i="1"/>
  <c r="N7" i="1"/>
  <c r="N3" i="1"/>
  <c r="L4" i="1"/>
  <c r="L5" i="1"/>
  <c r="L6" i="1"/>
  <c r="L7" i="1"/>
  <c r="L3" i="1"/>
  <c r="CW4" i="1"/>
  <c r="CW5" i="1"/>
  <c r="CW6" i="1"/>
  <c r="CW7" i="1"/>
  <c r="CW8" i="1"/>
  <c r="CW9" i="1"/>
  <c r="CW10" i="1"/>
  <c r="CW11" i="1"/>
  <c r="CW12" i="1"/>
  <c r="CW3" i="1"/>
  <c r="CU4" i="1"/>
  <c r="CU5" i="1"/>
  <c r="CU3" i="1"/>
  <c r="CS4" i="1"/>
  <c r="CS5" i="1"/>
  <c r="CS3" i="1"/>
  <c r="CQ3" i="1"/>
  <c r="CQ6" i="1"/>
  <c r="CQ7" i="1"/>
  <c r="CQ8" i="1"/>
  <c r="CQ9" i="1"/>
  <c r="CQ10" i="1"/>
  <c r="CQ11" i="1"/>
  <c r="CQ12" i="1"/>
  <c r="CQ5" i="1"/>
  <c r="CQ4" i="1"/>
  <c r="CO4" i="1"/>
  <c r="CO5" i="1"/>
  <c r="CO6" i="1"/>
  <c r="CO7" i="1"/>
  <c r="CO8" i="1"/>
  <c r="CO9" i="1"/>
  <c r="CO10" i="1"/>
  <c r="CO11" i="1"/>
  <c r="CO12" i="1"/>
  <c r="CO3" i="1"/>
  <c r="CK4" i="1"/>
  <c r="CK5" i="1"/>
  <c r="CK6" i="1"/>
  <c r="CK7" i="1"/>
  <c r="CK8" i="1"/>
  <c r="CK9" i="1"/>
  <c r="CK10" i="1"/>
  <c r="CK11" i="1"/>
  <c r="CK12" i="1"/>
  <c r="CK3" i="1"/>
  <c r="CE5" i="1"/>
  <c r="CE6" i="1"/>
  <c r="CE7" i="1"/>
  <c r="CE8" i="1"/>
  <c r="CE9" i="1"/>
  <c r="CE10" i="1"/>
  <c r="CE11" i="1"/>
  <c r="CE12" i="1"/>
  <c r="CE4" i="1"/>
  <c r="CE3" i="1"/>
  <c r="CC6" i="1"/>
  <c r="CC7" i="1"/>
  <c r="CC8" i="1"/>
  <c r="CC9" i="1"/>
  <c r="CC10" i="1"/>
  <c r="CC11" i="1"/>
  <c r="CC12" i="1"/>
  <c r="CC5" i="1"/>
  <c r="CC4" i="1"/>
  <c r="CC3" i="1"/>
  <c r="CA5" i="1"/>
  <c r="CA6" i="1"/>
  <c r="CA7" i="1"/>
  <c r="CA8" i="1"/>
  <c r="CA4" i="1"/>
  <c r="CA3" i="1"/>
  <c r="CX12" i="1" l="1"/>
  <c r="CY12" i="1" s="1"/>
  <c r="BV6" i="1"/>
  <c r="BW6" i="1" s="1"/>
  <c r="BX6" i="1" s="1"/>
  <c r="CX8" i="1"/>
  <c r="CY8" i="1" s="1"/>
  <c r="CZ8" i="1" s="1"/>
  <c r="BV3" i="1"/>
  <c r="BW3" i="1" s="1"/>
  <c r="BX3" i="1" s="1"/>
  <c r="AE6" i="1"/>
  <c r="AF6" i="1" s="1"/>
  <c r="AG6" i="1" s="1"/>
  <c r="BV4" i="1"/>
  <c r="BW4" i="1" s="1"/>
  <c r="BX4" i="1" s="1"/>
  <c r="BV5" i="1"/>
  <c r="BW5" i="1" s="1"/>
  <c r="BX5" i="1" s="1"/>
  <c r="CX10" i="1"/>
  <c r="CY10" i="1" s="1"/>
  <c r="DB10" i="1" s="1"/>
  <c r="DC10" i="1" s="1"/>
  <c r="CZ12" i="1"/>
  <c r="DB12" i="1"/>
  <c r="DC12" i="1" s="1"/>
  <c r="CX11" i="1"/>
  <c r="CY11" i="1" s="1"/>
  <c r="CX7" i="1"/>
  <c r="CY7" i="1" s="1"/>
  <c r="CX6" i="1"/>
  <c r="CY6" i="1" s="1"/>
  <c r="CX9" i="1"/>
  <c r="CY9" i="1" s="1"/>
  <c r="CX5" i="1"/>
  <c r="CY5" i="1" s="1"/>
  <c r="CX4" i="1"/>
  <c r="CY4" i="1" s="1"/>
  <c r="CX3" i="1"/>
  <c r="CY3" i="1" s="1"/>
  <c r="AE3" i="1"/>
  <c r="AF3" i="1" s="1"/>
  <c r="AG3" i="1" s="1"/>
  <c r="AE5" i="1"/>
  <c r="AF5" i="1" s="1"/>
  <c r="AG5" i="1" s="1"/>
  <c r="AE4" i="1"/>
  <c r="AF4" i="1" s="1"/>
  <c r="AG4" i="1" s="1"/>
  <c r="CZ10" i="1" l="1"/>
  <c r="DB8" i="1"/>
  <c r="DC8" i="1" s="1"/>
  <c r="CZ11" i="1"/>
  <c r="DB11" i="1"/>
  <c r="DC11" i="1" s="1"/>
  <c r="CZ6" i="1"/>
  <c r="DB6" i="1"/>
  <c r="DC6" i="1" s="1"/>
  <c r="CZ9" i="1"/>
  <c r="DB9" i="1"/>
  <c r="DC9" i="1" s="1"/>
  <c r="CZ7" i="1"/>
  <c r="DB7" i="1"/>
  <c r="DC7" i="1" s="1"/>
  <c r="CZ5" i="1"/>
  <c r="DB5" i="1"/>
  <c r="DC5" i="1" s="1"/>
  <c r="CZ4" i="1"/>
  <c r="DB4" i="1"/>
  <c r="DC4" i="1" s="1"/>
  <c r="CZ3" i="1"/>
  <c r="DB3" i="1"/>
  <c r="DC3" i="1" s="1"/>
</calcChain>
</file>

<file path=xl/sharedStrings.xml><?xml version="1.0" encoding="utf-8"?>
<sst xmlns="http://schemas.openxmlformats.org/spreadsheetml/2006/main" count="362" uniqueCount="137">
  <si>
    <t>Réf.</t>
  </si>
  <si>
    <t>La fabrication du produit crée des emplois au niveau local.</t>
  </si>
  <si>
    <t>Entreprise implantée en Europe</t>
  </si>
  <si>
    <t>Entreprise implantée hors Europe</t>
  </si>
  <si>
    <t>Entreprise implantée en France</t>
  </si>
  <si>
    <t>Les bénéfices issus de la vente du produit, profitent de manière directe à l’économie locale. (Le produit est issu d’une filière de production et /ou de distribution courte avec peu d’intermédiaires qui favorise le développement de l’économie et le réinvestissement des bénéfices au niveau local). </t>
  </si>
  <si>
    <t>Multinationale ou entreprise étrangère</t>
  </si>
  <si>
    <t xml:space="preserve">Petite entreprise française(PME, artisan, indépendant…) </t>
  </si>
  <si>
    <t>Grande entreprise française cotée en bourse</t>
  </si>
  <si>
    <t>Le produit est issu d’une filière à valeur sociale ajoutée (entreprise de formation par le travail, économie sociale, coopérative, commerce équitable, groupement d’achats…).</t>
  </si>
  <si>
    <t>NON</t>
  </si>
  <si>
    <t>OUI</t>
  </si>
  <si>
    <t>Critère 2. Qualité et satisfaction des utilisateurs </t>
  </si>
  <si>
    <t>Le produit bénéficie d’une longue durée de vie.</t>
  </si>
  <si>
    <t>Le produit est composé de matériaux solides </t>
  </si>
  <si>
    <t>Le fabricant garantit le produit au-delà du minimum légal (sans surcoût pour l’utilisateur)</t>
  </si>
  <si>
    <t>Le produit est facilement réparable</t>
  </si>
  <si>
    <t>Le fabricant/le vendeur propose un service après-vente</t>
  </si>
  <si>
    <t>Le produit a une longue durée de vie/peut être utilisé pendant une longue période</t>
  </si>
  <si>
    <t>Le produit est composé de matériaux solides = 1 point</t>
  </si>
  <si>
    <t>Le produit est facilement réparable = 1 point</t>
  </si>
  <si>
    <t>Le fabricant/le vendeur propose un service après-vente = 1 point</t>
  </si>
  <si>
    <t>Le produit a une longue durée de vie/peut être utilisé pendant une longue période = 1 point</t>
  </si>
  <si>
    <t>Le fabricant garantit le produit au-delà du minimum légal (sans surcoût pour l’utilisateur) = 1 point</t>
  </si>
  <si>
    <t>Le mode d’emploi permet l’usage optimal du produit.</t>
  </si>
  <si>
    <t>Il est facile à comprendre</t>
  </si>
  <si>
    <t>Il donne des conseils pour l’entretien du produit</t>
  </si>
  <si>
    <t>Il donne des conseils pour prolonger sa durée de vie</t>
  </si>
  <si>
    <t>Prix raisonnable</t>
  </si>
  <si>
    <t>Prix avantageux</t>
  </si>
  <si>
    <t>Prix exagéré</t>
  </si>
  <si>
    <t>Critère 3. Aspects financiers </t>
  </si>
  <si>
    <t>Le prix du produit est acceptable, c’est-à-dire que le rapport qualité/prix mérite l’achat et justifie, éventuellement, le surcoût lié aux garanties de respect des critères sociaux et environnementaux.</t>
  </si>
  <si>
    <t>Points économiques</t>
  </si>
  <si>
    <t>Le produit (ou son utilisation) génère une forte consommation de ressources (matières premières, énergie, eau…) et engendre des dépenses supplémentaires pour l’utilisateur.</t>
  </si>
  <si>
    <t>Le produit (ou son utilisation) permet à l’utilisateur de faire des économies financières. (Il permet de réaliser des économies de matières premières, d’eau, d’énergie…).</t>
  </si>
  <si>
    <t>Le produit (ou son utilisation) permet à l’utilisateur de faire des économies financières. (Il permet de réaliser des économies de matières premières, d’eau, d’énergie…). </t>
  </si>
  <si>
    <t>Critère 4. Questions évoquées par des associations citoyennes </t>
  </si>
  <si>
    <t>Le fabricant du produit a été critiqué par une organisation de protection des consommateurs pour ses pratiques frauduleuses ou peu respectueuses des clients.</t>
  </si>
  <si>
    <t>Le produit couvre un besoin fondamental, c’est-à-dire qu’il est indispensable à la vie quotidienne/au travail ou à l’activité professionnelle/à la vie familiale ou sociale</t>
  </si>
  <si>
    <t>Le produit apporte une réelle plus-value au bien-être de l’utilisateur (il lui permet d’améliorer son état de santé, il est conçu de manière ergonomique, il lui facilite certaines tâches…) </t>
  </si>
  <si>
    <t>Le produit porte un label ou une autre indication qui signale que les conditions de production respectent les droits des travailleurs et leur garantissent une rémunération correcte (label Commerce équitable, label social, respect de la charte OIT, charte interne, commerce éthique…)</t>
  </si>
  <si>
    <t>Le fabricant déclare faire des efforts pour protéger la santé et/ou améliorer le bien-être des travailleurs (matières premières ou procédés de fabrication plus respectueux pour la santé, politique d’entreprise qui intègre la responsabilité sociale, investissement d’une partie des bénéfices dans un projet social à destination des travailleurs…).</t>
  </si>
  <si>
    <t>La fabrication du produit valorise le savoir-faire humain (production par artisan, utilisation du savoir-faire local, méthode de fabrication traditionnelle, valorisation artistique…).</t>
  </si>
  <si>
    <r>
      <t xml:space="preserve">Le produit porte un label ou une indication qui signale que les matières premières utilisées sont plus respectueuses de la santé humaine (issues de l’agriculture biologique, d’origine naturelle…), ou que le produit ne contient pas certaines substances dangereuses pour la santé (sans </t>
    </r>
    <r>
      <rPr>
        <sz val="12"/>
        <color rgb="FF000000"/>
        <rFont val="Helvetica"/>
        <family val="2"/>
      </rPr>
      <t>B</t>
    </r>
    <r>
      <rPr>
        <sz val="12"/>
        <color rgb="FF211D1E"/>
        <rFont val="Helvetica"/>
        <family val="2"/>
      </rPr>
      <t>PA, sans parabènes, sans chlore, sans solvants, à base d’eau…)</t>
    </r>
  </si>
  <si>
    <t>Le produit porte un ou plusieurs pictogramme(s) ou une autre indication qui signale qu’il est dangereux pour la santé ou qu’il contient des substances dangereuses pour la santé. </t>
  </si>
  <si>
    <r>
      <t xml:space="preserve">Si le produit contient des substances dangereuses </t>
    </r>
    <r>
      <rPr>
        <sz val="12"/>
        <color rgb="FF211D1E"/>
        <rFont val="Helvetica"/>
        <family val="2"/>
      </rPr>
      <t>pour la santé, il doit afficher des informations sur les mesures de protection de la santé des utilisateurs. </t>
    </r>
  </si>
  <si>
    <t>Le fabricant du produit a été critiqué par une organisation non gouvernementale pour ses pratiques peu respectueuses des populations locales.</t>
  </si>
  <si>
    <t>Le produit contient des matières ou autres composants qui sont soupçonnés de nuire à la santé humaine.</t>
  </si>
  <si>
    <t>Les informations sont affichées de manière claire et lisible</t>
  </si>
  <si>
    <t>Les informations ne sont pas affichées ou ne sont pas suffisamment lisibles et explicites</t>
  </si>
  <si>
    <t>Critère non pertinent</t>
  </si>
  <si>
    <t>Critère 1. Service rendu </t>
  </si>
  <si>
    <t>Critère 2. respect des travailleurs </t>
  </si>
  <si>
    <t>Label</t>
  </si>
  <si>
    <t>Pas de label, pas de déclaration</t>
  </si>
  <si>
    <t>Charte ou autre indication</t>
  </si>
  <si>
    <t>Critère 3. Respect de la santé des utilisateurs </t>
  </si>
  <si>
    <t>Le produit porte un label ou une indication qui signale que les matières premières utilisées sont plus respectueuses de la santé humaine (issues de l’agriculture biologique, d’origine naturelle…), ou que le produit ne contient pas certaines substances dangereuses pour la santé (sans BPA, sans parabènes, sans chlore, sans solvants, à base d’eau…)</t>
  </si>
  <si>
    <t>Si le produit contient des substances dangereuses pour la santé, il doit afficher des informations sur les mesures de protection de la santé des utilisateurs. </t>
  </si>
  <si>
    <t>POINTS SOCIAUX</t>
  </si>
  <si>
    <t>NOTE SOCIAL</t>
  </si>
  <si>
    <t>Critère 4. Questions évoquées par des associations citoyennes</t>
  </si>
  <si>
    <t>Aspects sociaux</t>
  </si>
  <si>
    <t>Aspects environnementaux</t>
  </si>
  <si>
    <t>Critère 1. Composition du produit </t>
  </si>
  <si>
    <t>Le produit contient principalement des matières ou produits :</t>
  </si>
  <si>
    <t>Le produit porte un label ou une indication qui signale que les matières premières utilisées sont plus respectueuses de l’environnement (issues de l’agriculture biologique, issues d’une exploitation durable, charte Cosmebio…), ou que le produit ne contient pas certaines substances dangereuses pour l’environnement (sans silicone, sans chlore,…).</t>
  </si>
  <si>
    <t>Critère 2. Substances dangereuses pour l’environnement </t>
  </si>
  <si>
    <t>Le produit porte un ou plusieurs pictogrammes ou une autre indication qui signale qu’il est dangereux pour l’environnement ou qu’il contient des substances dangereuses pour l’environnement.</t>
  </si>
  <si>
    <r>
      <t xml:space="preserve">Si le produit contient des substances dangereuses </t>
    </r>
    <r>
      <rPr>
        <sz val="12"/>
        <color rgb="FF211D1E"/>
        <rFont val="Helvetica"/>
        <family val="2"/>
      </rPr>
      <t>pour l’environnement, il doit afficher des informations sur les mesures de protection de l’environnement. </t>
    </r>
  </si>
  <si>
    <t>Critère 3. Cycle de vie </t>
  </si>
  <si>
    <t>Le produit porte un label ou une indication du fabricant qui signale que les procédés de fabrication respectent les normes environnementales ou un cahier de charges respectueux de l’environnement (Ecolabel européen, Blauer Engel, Nordic swan, …).</t>
  </si>
  <si>
    <t>Le produit porte une indication qui signale que des efforts ont été entrepris lors de la fabrication du produit pour préserver la biodiversité, les écosystèmes, les espèces menacées ou le climat (lutte contre la déforestation, la surpêche, la désertification, le braconnage, faible consommation énergétique, faible émission de gaz à effet de serre…).</t>
  </si>
  <si>
    <t>Critère 4. Politique d’entreprise </t>
  </si>
  <si>
    <t>Le fabricant du produit a inscrit le respect de l’environnement, de la biodiversité, des écosystèmes, des espèces menacées et/ou du climat dans sa politique d’entreprise (l’entreprise est certifié ISO 14001, elle adhère à une charte interne…).</t>
  </si>
  <si>
    <t>Critère 5. Utilisation du produit </t>
  </si>
  <si>
    <t>Lors de son utilisation, le produit a un impact négatif sur l’environnement, la biodiversité, les écosystèmes, les espèces menacées ou le climat (il consomme des énergies fossiles et/ou de l’eau, il émet des fumées ou des odeurs, il émet des gaz à effet de serre, il engendre du bruit…). </t>
  </si>
  <si>
    <t>Le produit (ou son utilisation) permet de réduire l’impact négatif de l’utilisateur sur l’environnement, la biodiversité, les écosystèmes, les espèces menacées ou le climat (il permet de réaliser des économies de matières premières, d’eau, d’énergie, de produits dangereux ou de limiter les émissions de gaz à effet de serre). </t>
  </si>
  <si>
    <t>Critère 6. Emballage </t>
  </si>
  <si>
    <t>Le produit n’est pas emballé ou son emballage est consigné :</t>
  </si>
  <si>
    <r>
      <t>Si le produit est emballé d’un emballage non-consigné</t>
    </r>
    <r>
      <rPr>
        <sz val="12"/>
        <color rgb="FF211D1E"/>
        <rFont val="Helvetica"/>
        <family val="2"/>
      </rPr>
      <t>, celui-ci se compose principalement de matières :</t>
    </r>
  </si>
  <si>
    <t>Critère 7. Empreinte carbone liée au transport </t>
  </si>
  <si>
    <t>Le produit a été fabriqué à proximité du lieu de vente :</t>
  </si>
  <si>
    <r>
      <t xml:space="preserve">Si le produit vient de loin </t>
    </r>
    <r>
      <rPr>
        <sz val="12"/>
        <color rgb="FF211D1E"/>
        <rFont val="Helvetica"/>
        <family val="2"/>
      </rPr>
      <t>(Europe ou hors Europe), il a été transporté par un moyen de transport qui émet peu de C02 :</t>
    </r>
  </si>
  <si>
    <t>Critère 8. Traitement en fin de vie </t>
  </si>
  <si>
    <t>En fin de vie, le produit peut être :</t>
  </si>
  <si>
    <t>En fin de vie, le produit est repris par le fabricant pour être recyclé, valorisé ou traité selon les normes environnementales :</t>
  </si>
  <si>
    <t>Critère 9. Questions évoquées par des associations citoyennes </t>
  </si>
  <si>
    <t>Le fabricant du produit a été critiqué par une organisation de protection de l’environnement pour son impact particulièrement négatif sur l’environnement, la biodiversité, les écosystèmes, les espèces menacées ou le climat.</t>
  </si>
  <si>
    <t>Aspects économiques</t>
  </si>
  <si>
    <t>D’origine naturelle</t>
  </si>
  <si>
    <t>Renouvelables</t>
  </si>
  <si>
    <t>Recyclés</t>
  </si>
  <si>
    <t>Recyclables, compostables ou biodégradables</t>
  </si>
  <si>
    <t>Si le produit contient des substances dangereuses pour l’environnement, il doit afficher des informations sur les mesures de protection de l’environnement. </t>
  </si>
  <si>
    <t>Les informations ne sont pas affichées ou ne sont pas suffisamment lisibles et explicites</t>
  </si>
  <si>
    <t>Indication</t>
  </si>
  <si>
    <t>Pas de label, pas d’indication</t>
  </si>
  <si>
    <t>Pas d’emballage</t>
  </si>
  <si>
    <t>Emballage consigné</t>
  </si>
  <si>
    <t>Emballage non-consigné</t>
  </si>
  <si>
    <t>Si le produit est emballé d’un emballage non-consigné, celui-ci se compose principalement de matières :</t>
  </si>
  <si>
    <t>Recyclées</t>
  </si>
  <si>
    <t>Les différentes matières qui composent l’emballage sont facilement séparables</t>
  </si>
  <si>
    <t>Réponses possibles :</t>
  </si>
  <si>
    <t>N/A</t>
  </si>
  <si>
    <t>Production locale (moins de 50 km)</t>
  </si>
  <si>
    <t>Production régionale (max. 300 km)</t>
  </si>
  <si>
    <t>Production en Europe (max. 2000 km)</t>
  </si>
  <si>
    <t>Production hors Europe</t>
  </si>
  <si>
    <t>Si le produit vient de loin (Europe ou hors Europe), il a été transporté par un moyen de transport qui émet peu de C02 :</t>
  </si>
  <si>
    <t>Transport par train ou par bateau</t>
  </si>
  <si>
    <t>Transport par avion</t>
  </si>
  <si>
    <t>Transport par camion</t>
  </si>
  <si>
    <t>Jeté à la poubelle « tout venant »</t>
  </si>
  <si>
    <t>Valorisé</t>
  </si>
  <si>
    <t>Recyclé</t>
  </si>
  <si>
    <t>Réutilisé</t>
  </si>
  <si>
    <t>Il nécessite un traitement spécifique en tant que déchet dangereux</t>
  </si>
  <si>
    <t>Points environnementaux</t>
  </si>
  <si>
    <t>Note environnementale</t>
  </si>
  <si>
    <t>Classe environnemental</t>
  </si>
  <si>
    <t>Classe économique</t>
  </si>
  <si>
    <t>Note écomomique</t>
  </si>
  <si>
    <t>CLASSE SOCIAL</t>
  </si>
  <si>
    <t>Empreinte globale</t>
  </si>
  <si>
    <t>Note d'empreinte globale</t>
  </si>
  <si>
    <t>Fournisseur</t>
  </si>
  <si>
    <t>Poids (Kg)</t>
  </si>
  <si>
    <t>Hauteur (mm)</t>
  </si>
  <si>
    <t>Largeur (mm)</t>
  </si>
  <si>
    <t>Longueur (mm)</t>
  </si>
  <si>
    <t>Description courte</t>
  </si>
  <si>
    <t>Description longue</t>
  </si>
  <si>
    <t>Catégorie</t>
  </si>
  <si>
    <t>Nom produit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</si>
</sst>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rgb="FF211D1E"/>
      <name val="Helvetica"/>
      <family val="2"/>
    </font>
    <font>
      <sz val="12"/>
      <color rgb="FF84BC3F"/>
      <name val="Helvetica"/>
      <family val="2"/>
    </font>
    <font>
      <b/>
      <sz val="12"/>
      <color theme="1"/>
      <name val="Calibri"/>
      <family val="2"/>
      <scheme val="minor"/>
    </font>
    <font>
      <sz val="12"/>
      <color theme="0"/>
      <name val="Calibri"/>
      <family val="2"/>
      <scheme val="minor"/>
    </font>
    <font>
      <b/>
      <sz val="16"/>
      <color rgb="FFD7E021"/>
      <name val="Helvetica"/>
      <family val="2"/>
    </font>
    <font>
      <sz val="12"/>
      <color rgb="FF000000"/>
      <name val="Helvetica"/>
      <family val="2"/>
    </font>
    <font>
      <b/>
      <sz val="16"/>
      <color theme="4"/>
      <name val="Helvetica"/>
      <family val="2"/>
    </font>
    <font>
      <sz val="11"/>
      <color theme="9" tint="-0.249977111117893"/>
      <name val="Calibri"/>
      <family val="2"/>
      <scheme val="minor"/>
    </font>
    <font>
      <sz val="12"/>
      <color theme="9" tint="-0.249977111117893"/>
      <name val="Calibri"/>
      <family val="2"/>
      <scheme val="minor"/>
    </font>
    <font>
      <sz val="12"/>
      <color theme="1"/>
      <name val="Helvetica"/>
      <family val="2"/>
    </font>
    <font>
      <sz val="9"/>
      <color rgb="FF211D1E"/>
      <name val="Helvetica"/>
      <family val="2"/>
    </font>
    <font>
      <u/>
      <sz val="12"/>
      <color rgb="FF211D1E"/>
      <name val="Helvetica"/>
      <family val="2"/>
    </font>
    <font>
      <b/>
      <sz val="24"/>
      <color theme="4"/>
      <name val="Helvetica"/>
      <family val="2"/>
    </font>
    <font>
      <b/>
      <sz val="24"/>
      <color rgb="FF84BC3F"/>
      <name val="Helvetica"/>
      <family val="2"/>
    </font>
    <font>
      <b/>
      <sz val="24"/>
      <color theme="5"/>
      <name val="Helvetica"/>
      <family val="2"/>
    </font>
    <font>
      <sz val="12"/>
      <color theme="0" tint="-0.14999847407452621"/>
      <name val="Calibri"/>
      <family val="2"/>
      <scheme val="minor"/>
    </font>
    <font>
      <sz val="12"/>
      <name val="Calibri"/>
      <family val="2"/>
      <scheme val="minor"/>
    </font>
    <font>
      <sz val="12"/>
      <color theme="0" tint="-0.249977111117893"/>
      <name val="Calibri"/>
      <family val="2"/>
      <scheme val="minor"/>
    </font>
  </fonts>
  <fills count="12">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43">
    <xf numFmtId="0" fontId="0" fillId="0" borderId="0" xfId="0"/>
    <xf numFmtId="0" fontId="1" fillId="0" borderId="0" xfId="0" applyFont="1"/>
    <xf numFmtId="0" fontId="2" fillId="0" borderId="0" xfId="0" applyFont="1"/>
    <xf numFmtId="0" fontId="1" fillId="0" borderId="0" xfId="0" applyFont="1" applyAlignment="1">
      <alignment wrapText="1"/>
    </xf>
    <xf numFmtId="0" fontId="5" fillId="0" borderId="0" xfId="0" applyFont="1"/>
    <xf numFmtId="0" fontId="0" fillId="0" borderId="0" xfId="0" applyAlignment="1">
      <alignment horizontal="center" vertical="center" wrapText="1"/>
    </xf>
    <xf numFmtId="0" fontId="6" fillId="0" borderId="0" xfId="0" applyFont="1"/>
    <xf numFmtId="0" fontId="7" fillId="0" borderId="0" xfId="0" applyFont="1"/>
    <xf numFmtId="0" fontId="8" fillId="0" borderId="0" xfId="0" applyFont="1" applyAlignment="1">
      <alignment vertical="center" wrapText="1"/>
    </xf>
    <xf numFmtId="0" fontId="9" fillId="0" borderId="0" xfId="0" applyFont="1" applyAlignment="1">
      <alignment horizontal="center" vertical="center" wrapText="1"/>
    </xf>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applyAlignment="1">
      <alignment horizontal="center" vertical="center" wrapText="1"/>
    </xf>
    <xf numFmtId="0" fontId="16" fillId="0" borderId="0" xfId="0" applyFont="1"/>
    <xf numFmtId="0" fontId="10" fillId="0" borderId="0" xfId="0" applyFont="1"/>
    <xf numFmtId="1" fontId="0" fillId="0" borderId="0" xfId="0" applyNumberFormat="1"/>
    <xf numFmtId="0" fontId="17" fillId="0" borderId="0" xfId="0" applyFont="1"/>
    <xf numFmtId="0" fontId="18" fillId="0" borderId="0" xfId="0" applyFont="1"/>
    <xf numFmtId="1" fontId="18" fillId="0" borderId="0" xfId="0" applyNumberFormat="1" applyFont="1"/>
    <xf numFmtId="0" fontId="17" fillId="0" borderId="0" xfId="0" applyFont="1" applyAlignment="1">
      <alignment horizontal="left" vertical="center"/>
    </xf>
    <xf numFmtId="0" fontId="0" fillId="0" borderId="0" xfId="0" applyAlignment="1">
      <alignment horizontal="right" vertical="center"/>
    </xf>
    <xf numFmtId="0" fontId="18" fillId="0" borderId="0" xfId="0" applyFont="1" applyAlignment="1">
      <alignment horizontal="right" vertical="center"/>
    </xf>
    <xf numFmtId="1" fontId="18" fillId="0" borderId="0" xfId="0" applyNumberFormat="1" applyFont="1" applyAlignment="1">
      <alignment horizontal="right" vertical="center"/>
    </xf>
    <xf numFmtId="0" fontId="0" fillId="0" borderId="0" xfId="0" applyFill="1" applyAlignment="1">
      <alignment horizontal="center" vertical="center" wrapText="1"/>
    </xf>
    <xf numFmtId="0" fontId="17" fillId="0" borderId="0" xfId="0" applyFont="1" applyFill="1" applyAlignment="1">
      <alignment horizontal="left" vertical="center"/>
    </xf>
    <xf numFmtId="0" fontId="0" fillId="0" borderId="0" xfId="0" applyFill="1"/>
    <xf numFmtId="0" fontId="0" fillId="10" borderId="0" xfId="0" applyFill="1" applyAlignment="1">
      <alignment horizontal="center" vertical="center" wrapText="1"/>
    </xf>
    <xf numFmtId="0" fontId="0" fillId="5" borderId="0" xfId="0" applyFill="1" applyAlignment="1">
      <alignment horizontal="center" vertical="center" wrapText="1"/>
    </xf>
    <xf numFmtId="0" fontId="4" fillId="6" borderId="0" xfId="0" applyFont="1" applyFill="1" applyAlignment="1">
      <alignment horizontal="center" vertical="center" wrapText="1"/>
    </xf>
    <xf numFmtId="0" fontId="4" fillId="7" borderId="0" xfId="0" applyFont="1" applyFill="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1" fontId="0" fillId="2" borderId="0" xfId="0" applyNumberFormat="1" applyFill="1" applyAlignment="1">
      <alignment horizontal="center" vertical="center" wrapText="1"/>
    </xf>
    <xf numFmtId="0" fontId="3" fillId="7" borderId="0" xfId="0" applyFont="1" applyFill="1" applyAlignment="1">
      <alignment horizontal="center" vertical="center" wrapText="1"/>
    </xf>
    <xf numFmtId="0" fontId="0" fillId="4" borderId="0" xfId="0" applyFill="1" applyAlignment="1">
      <alignment horizontal="center" vertical="center" wrapText="1"/>
    </xf>
    <xf numFmtId="0" fontId="0" fillId="11" borderId="0" xfId="0" applyFill="1" applyAlignment="1">
      <alignment horizontal="center" vertical="center" wrapText="1"/>
    </xf>
    <xf numFmtId="0" fontId="1" fillId="3" borderId="0" xfId="0" applyFont="1" applyFill="1" applyAlignment="1">
      <alignment horizontal="center" vertical="center" wrapText="1"/>
    </xf>
    <xf numFmtId="0" fontId="0" fillId="9" borderId="0" xfId="0" applyFill="1" applyAlignment="1">
      <alignment horizontal="center" vertical="center" wrapText="1"/>
    </xf>
    <xf numFmtId="0" fontId="0" fillId="8" borderId="0" xfId="0" applyFill="1" applyAlignment="1">
      <alignment horizontal="center" vertical="center" wrapText="1"/>
    </xf>
    <xf numFmtId="0" fontId="9" fillId="0" borderId="0" xfId="0" applyFont="1" applyFill="1" applyAlignment="1">
      <alignment vertical="center" wrapText="1"/>
    </xf>
  </cellXfs>
  <cellStyles count="1">
    <cellStyle name="Normal" xfId="0" builtinId="0"/>
  </cellStyles>
  <dxfs count="0"/>
  <tableStyles count="0" defaultTableStyle="TableStyleMedium2" defaultPivotStyle="PivotStyleLight16"/>
  <colors>
    <mruColors>
      <color rgb="FFD64214"/>
      <color rgb="FFF7A918"/>
      <color rgb="FFC0C116"/>
      <color rgb="FFEA6B15"/>
      <color rgb="FFFCBF18"/>
      <color rgb="FF45A32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8E5A7-4117-3B46-A555-13D605CFA15F}">
  <dimension ref="A1:DC12"/>
  <sheetViews>
    <sheetView tabSelected="1" zoomScale="127" zoomScaleNormal="127" workbookViewId="0">
      <selection activeCell="K10" sqref="K10"/>
    </sheetView>
  </sheetViews>
  <sheetFormatPr baseColWidth="10" defaultRowHeight="16" x14ac:dyDescent="0.2"/>
  <cols>
    <col min="2" max="2" width="9" bestFit="1" customWidth="1"/>
    <col min="3" max="3" width="11.5" bestFit="1" customWidth="1"/>
    <col min="4" max="4" width="4.33203125" bestFit="1" customWidth="1"/>
    <col min="5" max="5" width="16" bestFit="1" customWidth="1"/>
    <col min="6" max="6" width="16.5" bestFit="1" customWidth="1"/>
    <col min="7" max="7" width="5.5" bestFit="1" customWidth="1"/>
    <col min="8" max="8" width="8.6640625" bestFit="1" customWidth="1"/>
    <col min="9" max="9" width="7.33203125" bestFit="1" customWidth="1"/>
    <col min="10" max="10" width="7.6640625" bestFit="1" customWidth="1"/>
    <col min="11" max="11" width="33" customWidth="1"/>
    <col min="12" max="12" width="2.1640625" style="16" bestFit="1" customWidth="1"/>
    <col min="13" max="13" width="34.5" customWidth="1"/>
    <col min="14" max="14" width="2.1640625" style="16" bestFit="1" customWidth="1"/>
    <col min="15" max="15" width="42" customWidth="1"/>
    <col min="16" max="16" width="2.1640625" style="16" customWidth="1"/>
    <col min="17" max="17" width="51" customWidth="1"/>
    <col min="18" max="18" width="2.1640625" style="16" customWidth="1"/>
    <col min="19" max="19" width="27.83203125" customWidth="1"/>
    <col min="20" max="20" width="2.1640625" style="16" customWidth="1"/>
    <col min="21" max="21" width="47.83203125" customWidth="1"/>
    <col min="22" max="22" width="2.1640625" style="16" customWidth="1"/>
    <col min="23" max="23" width="27.83203125" customWidth="1"/>
    <col min="24" max="24" width="2.83203125" style="16" bestFit="1" customWidth="1"/>
    <col min="25" max="25" width="74.1640625" bestFit="1" customWidth="1"/>
    <col min="26" max="26" width="2.83203125" style="16" customWidth="1"/>
    <col min="27" max="27" width="28.33203125" customWidth="1"/>
    <col min="28" max="28" width="2.83203125" style="16" customWidth="1"/>
    <col min="29" max="29" width="20.33203125" customWidth="1"/>
    <col min="30" max="30" width="2.83203125" style="16" customWidth="1"/>
    <col min="31" max="31" width="8.5" bestFit="1" customWidth="1"/>
    <col min="32" max="32" width="8.5" customWidth="1"/>
    <col min="33" max="33" width="7" bestFit="1" customWidth="1"/>
    <col min="35" max="35" width="8.5" bestFit="1" customWidth="1"/>
    <col min="36" max="36" width="13" customWidth="1"/>
    <col min="37" max="37" width="8" bestFit="1" customWidth="1"/>
    <col min="38" max="38" width="23.33203125" bestFit="1" customWidth="1"/>
    <col min="39" max="39" width="2.1640625" style="16" bestFit="1" customWidth="1"/>
    <col min="40" max="40" width="56" customWidth="1"/>
    <col min="41" max="41" width="2.1640625" style="16" bestFit="1" customWidth="1"/>
    <col min="42" max="42" width="39" customWidth="1"/>
    <col min="43" max="43" width="2.83203125" style="16" bestFit="1" customWidth="1"/>
    <col min="44" max="44" width="74.1640625" bestFit="1" customWidth="1"/>
    <col min="45" max="45" width="2.83203125" style="16" bestFit="1" customWidth="1"/>
    <col min="46" max="46" width="43.33203125" customWidth="1"/>
    <col min="47" max="47" width="2.1640625" bestFit="1" customWidth="1"/>
    <col min="48" max="48" width="49.1640625" customWidth="1"/>
    <col min="49" max="49" width="2.1640625" bestFit="1" customWidth="1"/>
    <col min="50" max="50" width="44.6640625" customWidth="1"/>
    <col min="51" max="51" width="2.1640625" bestFit="1" customWidth="1"/>
    <col min="52" max="52" width="41.6640625" customWidth="1"/>
    <col min="53" max="53" width="2.83203125" bestFit="1" customWidth="1"/>
    <col min="54" max="54" width="47.1640625" customWidth="1"/>
    <col min="55" max="55" width="2.1640625" bestFit="1" customWidth="1"/>
    <col min="56" max="56" width="21.1640625" customWidth="1"/>
    <col min="57" max="57" width="2.1640625" bestFit="1" customWidth="1"/>
    <col min="58" max="58" width="16.5" bestFit="1" customWidth="1"/>
    <col min="59" max="59" width="12.33203125" bestFit="1" customWidth="1"/>
    <col min="60" max="60" width="9" bestFit="1" customWidth="1"/>
    <col min="61" max="61" width="23.33203125" bestFit="1" customWidth="1"/>
    <col min="62" max="62" width="34" bestFit="1" customWidth="1"/>
    <col min="63" max="63" width="2.1640625" bestFit="1" customWidth="1"/>
    <col min="64" max="64" width="32.5" bestFit="1" customWidth="1"/>
    <col min="65" max="65" width="2.1640625" bestFit="1" customWidth="1"/>
    <col min="66" max="66" width="33.6640625" customWidth="1"/>
    <col min="67" max="67" width="2.83203125" bestFit="1" customWidth="1"/>
    <col min="68" max="68" width="58.6640625" bestFit="1" customWidth="1"/>
    <col min="69" max="69" width="2.83203125" bestFit="1" customWidth="1"/>
    <col min="70" max="70" width="27.5" customWidth="1"/>
    <col min="71" max="71" width="2.1640625" bestFit="1" customWidth="1"/>
    <col min="72" max="72" width="51.1640625" customWidth="1"/>
    <col min="73" max="73" width="6" bestFit="1" customWidth="1"/>
    <col min="74" max="74" width="16.5" bestFit="1" customWidth="1"/>
    <col min="75" max="75" width="16" style="18" bestFit="1" customWidth="1"/>
    <col min="76" max="76" width="15.1640625" bestFit="1" customWidth="1"/>
    <col min="77" max="77" width="5" customWidth="1"/>
    <col min="78" max="78" width="54.1640625" bestFit="1" customWidth="1"/>
    <col min="79" max="79" width="2.1640625" bestFit="1" customWidth="1"/>
    <col min="80" max="80" width="73.33203125" customWidth="1"/>
    <col min="81" max="81" width="2.1640625" bestFit="1" customWidth="1"/>
    <col min="82" max="82" width="45.33203125" customWidth="1"/>
    <col min="83" max="83" width="2.1640625" bestFit="1" customWidth="1"/>
    <col min="84" max="84" width="14.6640625" bestFit="1" customWidth="1"/>
    <col min="85" max="85" width="24.83203125" customWidth="1"/>
    <col min="86" max="86" width="11.5" bestFit="1" customWidth="1"/>
    <col min="87" max="87" width="16.33203125" bestFit="1" customWidth="1"/>
    <col min="88" max="88" width="26.33203125" customWidth="1"/>
    <col min="89" max="89" width="2.1640625" bestFit="1" customWidth="1"/>
    <col min="90" max="90" width="11.1640625" bestFit="1" customWidth="1"/>
    <col min="91" max="92" width="22.5" bestFit="1" customWidth="1"/>
    <col min="93" max="93" width="2.1640625" customWidth="1"/>
    <col min="94" max="94" width="39.83203125" customWidth="1"/>
    <col min="95" max="95" width="2.1640625" customWidth="1"/>
    <col min="96" max="96" width="35.6640625" customWidth="1"/>
    <col min="97" max="97" width="2.83203125" bestFit="1" customWidth="1"/>
    <col min="98" max="98" width="25.83203125" customWidth="1"/>
    <col min="99" max="99" width="2.1640625" bestFit="1" customWidth="1"/>
    <col min="100" max="100" width="25.5" customWidth="1"/>
    <col min="101" max="101" width="2.83203125" bestFit="1" customWidth="1"/>
    <col min="102" max="102" width="12.1640625" bestFit="1" customWidth="1"/>
    <col min="103" max="103" width="12.1640625" customWidth="1"/>
    <col min="104" max="104" width="11.33203125" bestFit="1" customWidth="1"/>
    <col min="105" max="105" width="8.33203125" style="28" customWidth="1"/>
    <col min="106" max="106" width="10.83203125" customWidth="1"/>
  </cols>
  <sheetData>
    <row r="1" spans="1:107" s="5" customFormat="1" ht="49" customHeight="1" x14ac:dyDescent="0.2">
      <c r="A1" s="33" t="s">
        <v>128</v>
      </c>
      <c r="B1" s="33" t="s">
        <v>135</v>
      </c>
      <c r="C1" s="33" t="s">
        <v>136</v>
      </c>
      <c r="D1" s="33" t="s">
        <v>0</v>
      </c>
      <c r="E1" s="33" t="s">
        <v>133</v>
      </c>
      <c r="F1" s="33" t="s">
        <v>134</v>
      </c>
      <c r="G1" s="33" t="s">
        <v>129</v>
      </c>
      <c r="H1" s="33" t="s">
        <v>132</v>
      </c>
      <c r="I1" s="33" t="s">
        <v>131</v>
      </c>
      <c r="J1" s="33" t="s">
        <v>130</v>
      </c>
      <c r="K1" s="34" t="s">
        <v>39</v>
      </c>
      <c r="L1" s="15"/>
      <c r="M1" s="34" t="s">
        <v>40</v>
      </c>
      <c r="N1" s="15"/>
      <c r="O1" s="34" t="s">
        <v>41</v>
      </c>
      <c r="P1" s="15"/>
      <c r="Q1" s="34" t="s">
        <v>42</v>
      </c>
      <c r="R1" s="15"/>
      <c r="S1" s="34" t="s">
        <v>43</v>
      </c>
      <c r="T1" s="15"/>
      <c r="U1" s="34" t="s">
        <v>58</v>
      </c>
      <c r="V1" s="15"/>
      <c r="W1" s="34" t="s">
        <v>45</v>
      </c>
      <c r="X1" s="15"/>
      <c r="Y1" s="34" t="s">
        <v>59</v>
      </c>
      <c r="Z1" s="15"/>
      <c r="AA1" s="34" t="s">
        <v>47</v>
      </c>
      <c r="AB1" s="15"/>
      <c r="AC1" s="34" t="s">
        <v>48</v>
      </c>
      <c r="AD1" s="15"/>
      <c r="AE1" s="37" t="s">
        <v>60</v>
      </c>
      <c r="AF1" s="30" t="s">
        <v>61</v>
      </c>
      <c r="AG1" s="38" t="s">
        <v>125</v>
      </c>
      <c r="AI1" s="34" t="s">
        <v>66</v>
      </c>
      <c r="AJ1" s="34"/>
      <c r="AK1" s="34"/>
      <c r="AL1" s="34"/>
      <c r="AM1" s="15"/>
      <c r="AN1" s="34" t="s">
        <v>67</v>
      </c>
      <c r="AO1" s="15"/>
      <c r="AP1" s="34" t="s">
        <v>69</v>
      </c>
      <c r="AQ1" s="15"/>
      <c r="AR1" s="34" t="s">
        <v>95</v>
      </c>
      <c r="AS1" s="15"/>
      <c r="AT1" s="34" t="s">
        <v>72</v>
      </c>
      <c r="AV1" s="34" t="s">
        <v>73</v>
      </c>
      <c r="AX1" s="34" t="s">
        <v>75</v>
      </c>
      <c r="AZ1" s="34" t="s">
        <v>77</v>
      </c>
      <c r="BB1" s="34" t="s">
        <v>78</v>
      </c>
      <c r="BD1" s="34" t="s">
        <v>80</v>
      </c>
      <c r="BF1" s="34" t="s">
        <v>102</v>
      </c>
      <c r="BG1" s="34"/>
      <c r="BH1" s="34"/>
      <c r="BI1" s="34"/>
      <c r="BJ1" s="34"/>
      <c r="BL1" s="34" t="s">
        <v>83</v>
      </c>
      <c r="BN1" s="34" t="s">
        <v>111</v>
      </c>
      <c r="BP1" s="34" t="s">
        <v>86</v>
      </c>
      <c r="BR1" s="34" t="s">
        <v>87</v>
      </c>
      <c r="BT1" s="34" t="s">
        <v>89</v>
      </c>
      <c r="BV1" s="34" t="s">
        <v>120</v>
      </c>
      <c r="BW1" s="35" t="s">
        <v>121</v>
      </c>
      <c r="BX1" s="36" t="s">
        <v>122</v>
      </c>
      <c r="BZ1" s="39" t="s">
        <v>1</v>
      </c>
      <c r="CA1" s="33"/>
      <c r="CB1" s="39" t="s">
        <v>5</v>
      </c>
      <c r="CC1" s="33"/>
      <c r="CD1" s="39" t="s">
        <v>9</v>
      </c>
      <c r="CF1" s="34" t="s">
        <v>13</v>
      </c>
      <c r="CG1" s="34"/>
      <c r="CH1" s="34"/>
      <c r="CI1" s="34"/>
      <c r="CJ1" s="34"/>
      <c r="CL1" s="34" t="s">
        <v>24</v>
      </c>
      <c r="CM1" s="34"/>
      <c r="CN1" s="34"/>
      <c r="CO1" s="33"/>
      <c r="CP1" s="39" t="s">
        <v>32</v>
      </c>
      <c r="CQ1" s="33"/>
      <c r="CR1" s="34" t="s">
        <v>34</v>
      </c>
      <c r="CT1" s="34" t="s">
        <v>35</v>
      </c>
      <c r="CV1" s="34" t="s">
        <v>38</v>
      </c>
      <c r="CX1" s="40" t="s">
        <v>33</v>
      </c>
      <c r="CY1" s="29" t="s">
        <v>124</v>
      </c>
      <c r="CZ1" s="41" t="s">
        <v>123</v>
      </c>
      <c r="DA1" s="26"/>
      <c r="DB1" s="32" t="s">
        <v>127</v>
      </c>
      <c r="DC1" s="31" t="s">
        <v>126</v>
      </c>
    </row>
    <row r="2" spans="1:107" s="5" customFormat="1" ht="50" customHeight="1" x14ac:dyDescent="0.2">
      <c r="A2" s="33"/>
      <c r="B2" s="33"/>
      <c r="C2" s="33"/>
      <c r="D2" s="33"/>
      <c r="E2" s="33"/>
      <c r="F2" s="33"/>
      <c r="G2" s="33"/>
      <c r="H2" s="33"/>
      <c r="I2" s="33"/>
      <c r="J2" s="33"/>
      <c r="K2" s="34"/>
      <c r="L2" s="15"/>
      <c r="M2" s="34"/>
      <c r="N2" s="15"/>
      <c r="O2" s="34"/>
      <c r="P2" s="15"/>
      <c r="Q2" s="34"/>
      <c r="R2" s="15"/>
      <c r="S2" s="34"/>
      <c r="T2" s="15"/>
      <c r="U2" s="34"/>
      <c r="V2" s="15"/>
      <c r="W2" s="34"/>
      <c r="X2" s="15"/>
      <c r="Y2" s="34"/>
      <c r="Z2" s="15"/>
      <c r="AA2" s="34"/>
      <c r="AB2" s="15"/>
      <c r="AC2" s="34"/>
      <c r="AD2" s="15"/>
      <c r="AE2" s="37"/>
      <c r="AF2" s="30"/>
      <c r="AG2" s="38"/>
      <c r="AI2" s="5" t="s">
        <v>91</v>
      </c>
      <c r="AJ2" s="5" t="s">
        <v>92</v>
      </c>
      <c r="AK2" s="5" t="s">
        <v>93</v>
      </c>
      <c r="AL2" s="5" t="s">
        <v>94</v>
      </c>
      <c r="AM2" s="15"/>
      <c r="AN2" s="34"/>
      <c r="AO2" s="15"/>
      <c r="AP2" s="34"/>
      <c r="AQ2" s="15"/>
      <c r="AR2" s="34"/>
      <c r="AS2" s="15"/>
      <c r="AT2" s="34"/>
      <c r="AV2" s="34"/>
      <c r="AX2" s="34"/>
      <c r="AZ2" s="34"/>
      <c r="BB2" s="34"/>
      <c r="BD2" s="34"/>
      <c r="BF2" s="42" t="s">
        <v>91</v>
      </c>
      <c r="BG2" s="9" t="s">
        <v>92</v>
      </c>
      <c r="BH2" s="9" t="s">
        <v>103</v>
      </c>
      <c r="BI2" s="9" t="s">
        <v>94</v>
      </c>
      <c r="BJ2" s="9" t="s">
        <v>104</v>
      </c>
      <c r="BL2" s="34"/>
      <c r="BN2" s="34"/>
      <c r="BP2" s="34"/>
      <c r="BR2" s="34"/>
      <c r="BT2" s="34"/>
      <c r="BV2" s="34"/>
      <c r="BW2" s="35"/>
      <c r="BX2" s="36"/>
      <c r="BZ2" s="39"/>
      <c r="CA2" s="33"/>
      <c r="CB2" s="39"/>
      <c r="CC2" s="33"/>
      <c r="CD2" s="39"/>
      <c r="CF2" s="8" t="s">
        <v>14</v>
      </c>
      <c r="CG2" s="8" t="s">
        <v>15</v>
      </c>
      <c r="CH2" s="8" t="s">
        <v>16</v>
      </c>
      <c r="CI2" s="8" t="s">
        <v>17</v>
      </c>
      <c r="CJ2" s="8" t="s">
        <v>18</v>
      </c>
      <c r="CL2" s="9" t="s">
        <v>25</v>
      </c>
      <c r="CM2" s="9" t="s">
        <v>26</v>
      </c>
      <c r="CN2" s="9" t="s">
        <v>27</v>
      </c>
      <c r="CO2" s="33"/>
      <c r="CP2" s="39"/>
      <c r="CQ2" s="33"/>
      <c r="CR2" s="34"/>
      <c r="CT2" s="34"/>
      <c r="CV2" s="34"/>
      <c r="CX2" s="40"/>
      <c r="CY2" s="29"/>
      <c r="CZ2" s="41"/>
      <c r="DA2" s="26"/>
      <c r="DB2" s="32"/>
      <c r="DC2" s="31"/>
    </row>
    <row r="3" spans="1:107" x14ac:dyDescent="0.2">
      <c r="K3" t="s">
        <v>11</v>
      </c>
      <c r="L3" s="16">
        <f>IF(K3="OUI", 2, 0)</f>
        <v>2</v>
      </c>
      <c r="M3" t="s">
        <v>11</v>
      </c>
      <c r="N3" s="16">
        <f>IF(M3="OUI", 1, 0)</f>
        <v>1</v>
      </c>
      <c r="O3" t="s">
        <v>54</v>
      </c>
      <c r="P3" s="16">
        <f>IF(O3="Label", 2, IF(O3="Charte ou autre indication", 1, 0))</f>
        <v>2</v>
      </c>
      <c r="Q3" t="s">
        <v>11</v>
      </c>
      <c r="R3" s="16">
        <f>IF(Q3="OUI", 1, 0)</f>
        <v>1</v>
      </c>
      <c r="S3" t="s">
        <v>11</v>
      </c>
      <c r="T3" s="16">
        <f>IF(S3="OUI", 1, 0)</f>
        <v>1</v>
      </c>
      <c r="U3" t="s">
        <v>11</v>
      </c>
      <c r="V3" s="16">
        <f>IF(U3="OUI", 1, 0)</f>
        <v>1</v>
      </c>
      <c r="W3" t="s">
        <v>10</v>
      </c>
      <c r="X3" s="16">
        <f>IF(W3="NON", 0, -2)</f>
        <v>0</v>
      </c>
      <c r="Y3" t="s">
        <v>51</v>
      </c>
      <c r="Z3" s="16">
        <f>IF(Y3="Critère non pertinent", 0, IF(Y3="Les informations sont affichées de manière claire et lisible", 1, -1))</f>
        <v>0</v>
      </c>
      <c r="AA3" t="s">
        <v>10</v>
      </c>
      <c r="AB3" s="16">
        <f>IF(AA3="NON", 0, -1)</f>
        <v>0</v>
      </c>
      <c r="AC3" t="s">
        <v>10</v>
      </c>
      <c r="AD3" s="16">
        <f>IF(AC3="NON", 0, -1)</f>
        <v>0</v>
      </c>
      <c r="AE3" s="20">
        <f>L3+N3+P3+R3+T3+V3+X3+Z3+AB3+AD3</f>
        <v>8</v>
      </c>
      <c r="AF3" s="20">
        <f>IF(((AE3/8)*100)&gt;0,((AE3/8)*100),0)</f>
        <v>100</v>
      </c>
      <c r="AG3" s="19" t="str">
        <f>IF(AF3&gt;90, "A+", IF(AF3&gt;80, "A", IF(AF3&gt;70, "B+", IF(AF3&gt;60, "B",  IF(AF3&gt;50, "C+",  IF(AF3&gt;40, "C",  IF(AF3&gt;30, "D+",  IF(AF3&gt;20, "D",  IF(AF3&gt;10, "E+",  IF(AF3&gt;0, "E", "E-"))))))))))</f>
        <v>A+</v>
      </c>
      <c r="AI3" t="s">
        <v>11</v>
      </c>
      <c r="AJ3" t="s">
        <v>11</v>
      </c>
      <c r="AK3" t="s">
        <v>11</v>
      </c>
      <c r="AL3" t="s">
        <v>11</v>
      </c>
      <c r="AM3" s="16">
        <f>(IF(AI3="OUI", 1, 0))+(IF(AJ3="OUI", 1, 0))+(IF(AK3="OUI", 1, 0))+(IF(AL3="OUI", 1, 0))</f>
        <v>4</v>
      </c>
      <c r="AN3" t="s">
        <v>11</v>
      </c>
      <c r="AO3" s="16">
        <f>IF(AN3="OUI", 1, 0)</f>
        <v>1</v>
      </c>
      <c r="AP3" t="s">
        <v>10</v>
      </c>
      <c r="AQ3" s="16">
        <f>IF(AP3="NON", 0, -2)</f>
        <v>0</v>
      </c>
      <c r="AR3" t="s">
        <v>51</v>
      </c>
      <c r="AS3" s="16">
        <f>IF(AR3="Critère non pertinent", 0, IF(AR3="Les informations sont affichées de manière claire et lisible", 1, -1))</f>
        <v>0</v>
      </c>
      <c r="AT3" t="s">
        <v>54</v>
      </c>
      <c r="AU3" s="16">
        <f>IF(AT3="Label", 2, IF(AT3="Indication", 1, 0))</f>
        <v>2</v>
      </c>
      <c r="AV3" t="s">
        <v>11</v>
      </c>
      <c r="AW3" s="16">
        <f>IF(AV3="OUI", 1, 0)</f>
        <v>1</v>
      </c>
      <c r="AX3" t="s">
        <v>11</v>
      </c>
      <c r="AY3" s="16">
        <f t="shared" ref="AY3:AY7" si="0">IF(AX3="OUI", 1, 0)</f>
        <v>1</v>
      </c>
      <c r="AZ3" t="s">
        <v>10</v>
      </c>
      <c r="BA3" s="16">
        <f>IF(AZ3="NON", 0, -1)</f>
        <v>0</v>
      </c>
      <c r="BB3" t="s">
        <v>11</v>
      </c>
      <c r="BC3" s="16">
        <f>IF(BB3="OUI", 1, 0)</f>
        <v>1</v>
      </c>
      <c r="BD3" t="s">
        <v>99</v>
      </c>
      <c r="BE3" s="16">
        <f>IF(BD3="Pas d’emballage",7, IF(BD3="Emballage consigné", 6, 0))</f>
        <v>7</v>
      </c>
      <c r="BF3" t="s">
        <v>106</v>
      </c>
      <c r="BG3" t="s">
        <v>106</v>
      </c>
      <c r="BH3" t="s">
        <v>106</v>
      </c>
      <c r="BI3" t="s">
        <v>106</v>
      </c>
      <c r="BJ3" t="s">
        <v>106</v>
      </c>
      <c r="BK3" s="16">
        <f>(IF(BF3="OUI", 1, 0))+(IF(BG3="OUI", 1, 0))+(IF(BH3="OUI", 1, 0))+(IF(BI3="OUI", 1, 0))+(IF(BJ3="OUI", 1, 0))</f>
        <v>0</v>
      </c>
      <c r="BL3" s="19" t="s">
        <v>107</v>
      </c>
      <c r="BM3" s="16">
        <f>IF(BL3="Production locale (moins de 50 km)",3, IF(BL3="Production régionale (max. 300 km)", 2, IF(BL3="Production en Europe (max. 2000 km)", 1, 0)))</f>
        <v>3</v>
      </c>
      <c r="BN3" s="19" t="s">
        <v>112</v>
      </c>
      <c r="BO3" s="16">
        <f>IF(BN3="Transport par train ou par bateau",0, IF(BN3="Transport par camion", -1, IF(BN3="Transport par avion", -2, 0)))</f>
        <v>0</v>
      </c>
      <c r="BP3" s="19" t="s">
        <v>118</v>
      </c>
      <c r="BQ3" s="16">
        <f>IF(BP3="Réutilisé", 3, IF(BP3="Recyclé", 2, IF(BP3="Valorisé", 1, IF(BP3="Jeté à la poubelle « tout venant »", 0, -1))))</f>
        <v>3</v>
      </c>
      <c r="BR3" s="19" t="s">
        <v>11</v>
      </c>
      <c r="BS3" s="16">
        <f>IF(BR3="OUI", 1, 0)</f>
        <v>1</v>
      </c>
      <c r="BT3" s="19" t="s">
        <v>10</v>
      </c>
      <c r="BU3" s="16">
        <f>IF(BT3="NON", 0, -1)</f>
        <v>0</v>
      </c>
      <c r="BV3" s="20">
        <f>AM3+AO3+AQ3+AS3+AU3+AW3+AY3+BA3+BC3+BE3+BK3+BM3+BO3+BQ3+BS3+BU3</f>
        <v>24</v>
      </c>
      <c r="BW3" s="21">
        <f>IF(((BV3/24)*100)&lt;0, 0, (BV3/24)*100)</f>
        <v>100</v>
      </c>
      <c r="BX3" s="19" t="str">
        <f t="shared" ref="BX3:BX8" si="1">IF(BW3&gt;90, "A+", IF(BW3&gt;80, "A", IF(BW3&gt;70, "B+", IF(BW3&gt;60, "B",  IF(BW3&gt;50, "C+",  IF(BW3&gt;40, "C",  IF(BW3&gt;30, "D+",  IF(BW3&gt;20, "D",  IF(BW3&gt;10, "E+",  IF(BW3&gt;0, "E", "E-"))))))))))</f>
        <v>A+</v>
      </c>
      <c r="BZ3" t="s">
        <v>4</v>
      </c>
      <c r="CA3">
        <f>IF(BZ3="Entreprise implantée en France",2,IF(BZ3="Entreprise implantée en Europe",1,0))</f>
        <v>2</v>
      </c>
      <c r="CB3" t="s">
        <v>7</v>
      </c>
      <c r="CC3">
        <f>IF(CB3="Petite entreprise française(PME, artisan, indépendant…) ",2,IF(CB3="Grande entreprise française cotée en bourse",1,0))</f>
        <v>2</v>
      </c>
      <c r="CD3" t="s">
        <v>11</v>
      </c>
      <c r="CE3">
        <f>IF(CD3="OUI", 1, 0)</f>
        <v>1</v>
      </c>
      <c r="CF3" t="s">
        <v>11</v>
      </c>
      <c r="CG3" t="s">
        <v>11</v>
      </c>
      <c r="CH3" t="s">
        <v>11</v>
      </c>
      <c r="CI3" t="s">
        <v>11</v>
      </c>
      <c r="CJ3" t="s">
        <v>11</v>
      </c>
      <c r="CK3">
        <f>(IF(CF3="OUI", 1, 0))+(IF(CG3="OUI", 1, 0))+(IF(CH3="OUI", 1, 0))+(IF(CI3="OUI", 1, 0))+(IF(CJ3="OUI", 1, 0))</f>
        <v>5</v>
      </c>
      <c r="CL3" t="s">
        <v>11</v>
      </c>
      <c r="CM3" t="s">
        <v>11</v>
      </c>
      <c r="CN3" t="s">
        <v>11</v>
      </c>
      <c r="CO3">
        <f>(IF(CL3="OUI", 1, 0))+(IF(CM3="OUI", 1, 0))+(IF(CN3="OUI", 1, 0))</f>
        <v>3</v>
      </c>
      <c r="CP3" t="s">
        <v>29</v>
      </c>
      <c r="CQ3">
        <f>IF(CP3="Prix avantageux",2,IF(CP3="Prix raisonnable",1,0))</f>
        <v>2</v>
      </c>
      <c r="CR3" t="s">
        <v>10</v>
      </c>
      <c r="CS3">
        <f>IF(CR3="NON", 0, -1)</f>
        <v>0</v>
      </c>
      <c r="CT3" t="s">
        <v>11</v>
      </c>
      <c r="CU3">
        <f>IF(CT3="OUI", 1, 0)</f>
        <v>1</v>
      </c>
      <c r="CV3" t="s">
        <v>10</v>
      </c>
      <c r="CW3" s="23">
        <f>IF(CV3="NON", 0, -1)</f>
        <v>0</v>
      </c>
      <c r="CX3" s="24">
        <f>CA3+CC3+CE3+CK3+CO3+CQ3+CS3+CU3+CW3</f>
        <v>16</v>
      </c>
      <c r="CY3" s="25">
        <f>IF(((CX3/16)*100)&lt;0, 0, (CX3/16)*100)</f>
        <v>100</v>
      </c>
      <c r="CZ3" s="22" t="str">
        <f t="shared" ref="CZ3:CZ12" si="2">IF(CY3&gt;90, "A+", IF(CY3&gt;80, "A", IF(CY3&gt;70, "B+", IF(CY3&gt;60, "B",  IF(CY3&gt;50, "C+",  IF(CY3&gt;40, "C",  IF(CY3&gt;30, "D+",  IF(CY3&gt;20, "D",  IF(CY3&gt;10, "E+",  IF(CY3&gt;0, "E", "E-"))))))))))</f>
        <v>A+</v>
      </c>
      <c r="DA3" s="27"/>
      <c r="DB3" s="18">
        <f>(AF3+BW3+CY3)/3</f>
        <v>100</v>
      </c>
      <c r="DC3" s="22" t="str">
        <f t="shared" ref="DC3:DC12" si="3">IF(DB3&gt;90, "A+", IF(DB3&gt;80, "A", IF(DB3&gt;70, "B+", IF(DB3&gt;60, "B",  IF(DB3&gt;50, "C+",  IF(DB3&gt;40, "C",  IF(DB3&gt;30, "D+",  IF(DB3&gt;20, "D",  IF(DB3&gt;10, "E+",  IF(DB3&gt;0, "E", "E-"))))))))))</f>
        <v>A+</v>
      </c>
    </row>
    <row r="4" spans="1:107" x14ac:dyDescent="0.2">
      <c r="K4" t="s">
        <v>11</v>
      </c>
      <c r="L4" s="16">
        <f t="shared" ref="L4:L12" si="4">IF(K4="OUI", 2, 0)</f>
        <v>2</v>
      </c>
      <c r="M4" t="s">
        <v>10</v>
      </c>
      <c r="N4" s="16">
        <f t="shared" ref="N4:N12" si="5">IF(M4="OUI", 1, 0)</f>
        <v>0</v>
      </c>
      <c r="O4" t="s">
        <v>56</v>
      </c>
      <c r="P4" s="16">
        <f t="shared" ref="P4:P5" si="6">IF(O4="Label", 2, IF(O4="Charte ou autre indication", 1, 0))</f>
        <v>1</v>
      </c>
      <c r="Q4" t="s">
        <v>11</v>
      </c>
      <c r="R4" s="16">
        <f t="shared" ref="R4:S12" si="7">IF(Q4="OUI", 1, 0)</f>
        <v>1</v>
      </c>
      <c r="S4" t="s">
        <v>11</v>
      </c>
      <c r="T4" s="16">
        <f t="shared" ref="T4:T12" si="8">IF(S4="OUI", 1, 0)</f>
        <v>1</v>
      </c>
      <c r="U4" t="s">
        <v>11</v>
      </c>
      <c r="V4" s="16">
        <f t="shared" ref="V4:V13" si="9">IF(U4="OUI", 1, 0)</f>
        <v>1</v>
      </c>
      <c r="W4" t="s">
        <v>11</v>
      </c>
      <c r="X4" s="16">
        <f t="shared" ref="X4:X13" si="10">IF(W4="NON", 0, -2)</f>
        <v>-2</v>
      </c>
      <c r="Y4" t="s">
        <v>49</v>
      </c>
      <c r="Z4" s="16">
        <f t="shared" ref="Z4:AA8" si="11">IF(Y4="Critère non pertinent", 0, IF(Y4="Les informations sont affichées de manière claire et lisible", 1, -1))</f>
        <v>1</v>
      </c>
      <c r="AA4" t="s">
        <v>10</v>
      </c>
      <c r="AB4" s="16">
        <f t="shared" ref="AB4:AB8" si="12">IF(AA4="NON", 0, -1)</f>
        <v>0</v>
      </c>
      <c r="AC4" t="s">
        <v>10</v>
      </c>
      <c r="AD4" s="16">
        <f t="shared" ref="AD4:AD6" si="13">IF(AC4="NON", 0, -1)</f>
        <v>0</v>
      </c>
      <c r="AE4" s="20">
        <f t="shared" ref="AE4:AE6" si="14">L4+N4+P4+R4+T4+V4+X4+Z4+AB4+AD4</f>
        <v>5</v>
      </c>
      <c r="AF4" s="20">
        <f t="shared" ref="AF4:AF6" si="15">IF(((AE4/8)*100)&gt;0,((AE4/8)*100),0)</f>
        <v>62.5</v>
      </c>
      <c r="AG4" s="19" t="str">
        <f t="shared" ref="AG4:AG6" si="16">IF(AF4&gt;90, "A+", IF(AF4&gt;80, "A", IF(AF4&gt;70, "B+", IF(AF4&gt;60, "B",  IF(AF4&gt;50, "C+",  IF(AF4&gt;40, "C",  IF(AF4&gt;30, "D+",  IF(AF4&gt;20, "D",  IF(AF4&gt;10, "E+",  IF(AF4&gt;0, "E", "E-"))))))))))</f>
        <v>B</v>
      </c>
      <c r="AI4" t="s">
        <v>11</v>
      </c>
      <c r="AJ4" t="s">
        <v>11</v>
      </c>
      <c r="AK4" t="s">
        <v>10</v>
      </c>
      <c r="AL4" t="s">
        <v>10</v>
      </c>
      <c r="AM4" s="16">
        <f t="shared" ref="AM4:AM8" si="17">(IF(AI4="OUI", 1, 0))+(IF(AJ4="OUI", 1, 0))+(IF(AK4="OUI", 1, 0))+(IF(AL4="OUI", 1, 0))</f>
        <v>2</v>
      </c>
      <c r="AN4" t="s">
        <v>10</v>
      </c>
      <c r="AO4" s="16">
        <f>IF(AN4="OUI", 1, 0)</f>
        <v>0</v>
      </c>
      <c r="AP4" t="s">
        <v>11</v>
      </c>
      <c r="AQ4" s="16">
        <f t="shared" ref="AQ4:AQ8" si="18">IF(AP4="NON", 0, -2)</f>
        <v>-2</v>
      </c>
      <c r="AR4" t="s">
        <v>49</v>
      </c>
      <c r="AS4" s="16">
        <f t="shared" ref="AS4:AS7" si="19">IF(AR4="Critère non pertinent", 0, IF(AR4="Les informations sont affichées de manière claire et lisible", 1, -1))</f>
        <v>1</v>
      </c>
      <c r="AT4" t="s">
        <v>97</v>
      </c>
      <c r="AU4" s="16">
        <f t="shared" ref="AU4:AU7" si="20">IF(AT4="Label", 2, IF(AT4="Indication", 1, 0))</f>
        <v>1</v>
      </c>
      <c r="AV4" t="s">
        <v>10</v>
      </c>
      <c r="AW4" s="16">
        <f t="shared" ref="AW4:AW7" si="21">IF(AV4="OUI", 1, 0)</f>
        <v>0</v>
      </c>
      <c r="AX4" t="s">
        <v>10</v>
      </c>
      <c r="AY4" s="16">
        <f t="shared" si="0"/>
        <v>0</v>
      </c>
      <c r="AZ4" t="s">
        <v>11</v>
      </c>
      <c r="BA4" s="16">
        <f t="shared" ref="BA4:BA7" si="22">IF(AZ4="NON", 0, -1)</f>
        <v>-1</v>
      </c>
      <c r="BB4" t="s">
        <v>10</v>
      </c>
      <c r="BC4" s="16">
        <f t="shared" ref="BC4:BC7" si="23">IF(BB4="OUI", 1, 0)</f>
        <v>0</v>
      </c>
      <c r="BD4" t="s">
        <v>100</v>
      </c>
      <c r="BE4" s="16">
        <f t="shared" ref="BE4:BE7" si="24">IF(BD4="Pas d’emballage",7, IF(BD4="Emballage consigné", 6, 0))</f>
        <v>6</v>
      </c>
      <c r="BF4" t="s">
        <v>106</v>
      </c>
      <c r="BG4" t="s">
        <v>106</v>
      </c>
      <c r="BH4" t="s">
        <v>106</v>
      </c>
      <c r="BI4" t="s">
        <v>106</v>
      </c>
      <c r="BJ4" t="s">
        <v>106</v>
      </c>
      <c r="BK4" s="16">
        <f t="shared" ref="BK4:BK7" si="25">(IF(BF4="OUI", 1, 0))+(IF(BG4="OUI", 1, 0))+(IF(BH4="OUI", 1, 0))+(IF(BI4="OUI", 1, 0))+(IF(BJ4="OUI", 1, 0))</f>
        <v>0</v>
      </c>
      <c r="BL4" s="19" t="s">
        <v>108</v>
      </c>
      <c r="BM4" s="16">
        <f t="shared" ref="BM4:BM7" si="26">IF(BL4="Production locale (moins de 50 km)",3, IF(BL4="Production régionale (max. 300 km)", 2, IF(BL4="Production en Europe (max. 2000 km)", 1, 0)))</f>
        <v>2</v>
      </c>
      <c r="BN4" s="19" t="s">
        <v>114</v>
      </c>
      <c r="BO4" s="16">
        <f t="shared" ref="BO4:BO7" si="27">IF(BN4="Transport par train ou par bateau",0, IF(BN4="Transport par camion", -1, IF(BN4="Transport par avion", -2, 0)))</f>
        <v>-1</v>
      </c>
      <c r="BP4" s="19" t="s">
        <v>117</v>
      </c>
      <c r="BQ4" s="16">
        <f t="shared" ref="BQ4:BQ8" si="28">IF(BP4="Réutilisé", 3, IF(BP4="Recyclé", 2, IF(BP4="Valorisé", 1, IF(BP4="Jeté à la poubelle « tout venant »", 0, -1))))</f>
        <v>2</v>
      </c>
      <c r="BR4" s="19" t="s">
        <v>10</v>
      </c>
      <c r="BS4" s="16">
        <f t="shared" ref="BS4:BS8" si="29">IF(BR4="OUI", 1, 0)</f>
        <v>0</v>
      </c>
      <c r="BT4" s="19" t="s">
        <v>11</v>
      </c>
      <c r="BU4" s="16">
        <f t="shared" ref="BU4:BU8" si="30">IF(BT4="NON", 0, -1)</f>
        <v>-1</v>
      </c>
      <c r="BV4" s="20">
        <f t="shared" ref="BV4:BV8" si="31">AM4+AO4+AQ4+AS4+AU4+AW4+AY4+BA4+BC4+BE4+BK4+BM4+BO4+BQ4+BS4+BU4</f>
        <v>9</v>
      </c>
      <c r="BW4" s="21">
        <f t="shared" ref="BW4:BW8" si="32">IF(((BV4/24)*100)&lt;0, 0, (BV4/24)*100)</f>
        <v>37.5</v>
      </c>
      <c r="BX4" s="19" t="str">
        <f t="shared" si="1"/>
        <v>D+</v>
      </c>
      <c r="BZ4" t="s">
        <v>2</v>
      </c>
      <c r="CA4">
        <f>IF(BZ4="Entreprise implantée en France",2,IF(BZ4="Entreprise implantée en Europe",1,0))</f>
        <v>1</v>
      </c>
      <c r="CB4" t="s">
        <v>6</v>
      </c>
      <c r="CC4">
        <f>IF(CB4="Petite entreprise française(PME, artisan, indépendant…) ",2,IF(CB4="Grande entreprise française cotée en bourse",1,0))</f>
        <v>0</v>
      </c>
      <c r="CD4" t="s">
        <v>10</v>
      </c>
      <c r="CE4">
        <f>IF(CD4="OUI", 1, 0)</f>
        <v>0</v>
      </c>
      <c r="CF4" t="s">
        <v>11</v>
      </c>
      <c r="CG4" t="s">
        <v>10</v>
      </c>
      <c r="CH4" t="s">
        <v>11</v>
      </c>
      <c r="CI4" t="s">
        <v>10</v>
      </c>
      <c r="CJ4" t="s">
        <v>11</v>
      </c>
      <c r="CK4">
        <f t="shared" ref="CK4:CK12" si="33">(IF(CF4="OUI", 1, 0))+(IF(CG4="OUI", 1, 0))+(IF(CH4="OUI", 1, 0))+(IF(CI4="OUI", 1, 0))+(IF(CJ4="OUI", 1, 0))</f>
        <v>3</v>
      </c>
      <c r="CL4" t="s">
        <v>11</v>
      </c>
      <c r="CM4" t="s">
        <v>10</v>
      </c>
      <c r="CN4" t="s">
        <v>10</v>
      </c>
      <c r="CO4">
        <f t="shared" ref="CO4:CO12" si="34">(IF(CL4="OUI", 1, 0))+(IF(CM4="OUI", 1, 0))+(IF(CN4="OUI", 1, 0))</f>
        <v>1</v>
      </c>
      <c r="CP4" t="s">
        <v>28</v>
      </c>
      <c r="CQ4">
        <f>IF(CP4="Prix avantageux",2,IF(CP4="Prix raisonnable",1,0))</f>
        <v>1</v>
      </c>
      <c r="CR4" t="s">
        <v>11</v>
      </c>
      <c r="CS4">
        <f t="shared" ref="CS4:CS5" si="35">IF(CR4="NON", 0, -1)</f>
        <v>-1</v>
      </c>
      <c r="CT4" t="s">
        <v>10</v>
      </c>
      <c r="CU4">
        <f t="shared" ref="CU4:CU5" si="36">IF(CT4="OUI", 1, 0)</f>
        <v>0</v>
      </c>
      <c r="CV4" t="s">
        <v>11</v>
      </c>
      <c r="CW4" s="23">
        <f t="shared" ref="CW4:CW12" si="37">IF(CV4="NON", 0, -1)</f>
        <v>-1</v>
      </c>
      <c r="CX4" s="24">
        <f t="shared" ref="CX4:CX12" si="38">CA4+CC4+CE4+CK4+CO4+CQ4+CS4+CU4+CW4</f>
        <v>4</v>
      </c>
      <c r="CY4" s="25">
        <f t="shared" ref="CY4:CY12" si="39">IF(((CX4/16)*100)&lt;0, 0, (CX4/16)*100)</f>
        <v>25</v>
      </c>
      <c r="CZ4" s="22" t="str">
        <f t="shared" si="2"/>
        <v>D</v>
      </c>
      <c r="DA4" s="27"/>
      <c r="DB4" s="18">
        <f t="shared" ref="DB4:DB12" si="40">(AF4+BW4+CY4)/3</f>
        <v>41.666666666666664</v>
      </c>
      <c r="DC4" s="22" t="str">
        <f t="shared" si="3"/>
        <v>C</v>
      </c>
    </row>
    <row r="5" spans="1:107" x14ac:dyDescent="0.2">
      <c r="K5" t="s">
        <v>10</v>
      </c>
      <c r="L5" s="16">
        <f t="shared" si="4"/>
        <v>0</v>
      </c>
      <c r="M5" t="s">
        <v>10</v>
      </c>
      <c r="N5" s="16">
        <f t="shared" si="5"/>
        <v>0</v>
      </c>
      <c r="O5" t="s">
        <v>55</v>
      </c>
      <c r="P5" s="16">
        <f t="shared" si="6"/>
        <v>0</v>
      </c>
      <c r="Q5" t="s">
        <v>10</v>
      </c>
      <c r="R5" s="16">
        <f t="shared" si="7"/>
        <v>0</v>
      </c>
      <c r="S5" t="s">
        <v>10</v>
      </c>
      <c r="T5" s="16">
        <f t="shared" si="8"/>
        <v>0</v>
      </c>
      <c r="U5" t="s">
        <v>10</v>
      </c>
      <c r="V5" s="16">
        <f t="shared" si="9"/>
        <v>0</v>
      </c>
      <c r="W5" t="s">
        <v>11</v>
      </c>
      <c r="X5" s="16">
        <f t="shared" si="10"/>
        <v>-2</v>
      </c>
      <c r="Y5" t="s">
        <v>50</v>
      </c>
      <c r="Z5" s="16">
        <f t="shared" si="11"/>
        <v>-1</v>
      </c>
      <c r="AA5" t="s">
        <v>11</v>
      </c>
      <c r="AB5" s="16">
        <f t="shared" si="12"/>
        <v>-1</v>
      </c>
      <c r="AC5" t="s">
        <v>11</v>
      </c>
      <c r="AD5" s="16">
        <f t="shared" si="13"/>
        <v>-1</v>
      </c>
      <c r="AE5" s="20">
        <f t="shared" si="14"/>
        <v>-5</v>
      </c>
      <c r="AF5" s="20">
        <f t="shared" si="15"/>
        <v>0</v>
      </c>
      <c r="AG5" s="19" t="str">
        <f t="shared" si="16"/>
        <v>E-</v>
      </c>
      <c r="AI5" t="s">
        <v>11</v>
      </c>
      <c r="AJ5" t="s">
        <v>10</v>
      </c>
      <c r="AK5" t="s">
        <v>10</v>
      </c>
      <c r="AL5" t="s">
        <v>10</v>
      </c>
      <c r="AM5" s="16">
        <f t="shared" si="17"/>
        <v>1</v>
      </c>
      <c r="AO5" s="16">
        <f t="shared" ref="AO5:AO8" si="41">IF(AN5="OUI", 1, 0)</f>
        <v>0</v>
      </c>
      <c r="AP5" t="s">
        <v>11</v>
      </c>
      <c r="AQ5" s="16">
        <f t="shared" si="18"/>
        <v>-2</v>
      </c>
      <c r="AR5" t="s">
        <v>96</v>
      </c>
      <c r="AS5" s="16">
        <f t="shared" si="19"/>
        <v>-1</v>
      </c>
      <c r="AT5" t="s">
        <v>98</v>
      </c>
      <c r="AU5" s="16">
        <f t="shared" si="20"/>
        <v>0</v>
      </c>
      <c r="AW5" s="16">
        <f t="shared" si="21"/>
        <v>0</v>
      </c>
      <c r="AY5" s="16">
        <f t="shared" si="0"/>
        <v>0</v>
      </c>
      <c r="BA5" s="16">
        <f t="shared" si="22"/>
        <v>-1</v>
      </c>
      <c r="BC5" s="16">
        <f t="shared" si="23"/>
        <v>0</v>
      </c>
      <c r="BD5" t="s">
        <v>101</v>
      </c>
      <c r="BE5" s="16">
        <f t="shared" si="24"/>
        <v>0</v>
      </c>
      <c r="BF5" t="s">
        <v>11</v>
      </c>
      <c r="BG5" t="s">
        <v>11</v>
      </c>
      <c r="BH5" t="s">
        <v>11</v>
      </c>
      <c r="BI5" t="s">
        <v>11</v>
      </c>
      <c r="BJ5" t="s">
        <v>11</v>
      </c>
      <c r="BK5" s="16">
        <f t="shared" si="25"/>
        <v>5</v>
      </c>
      <c r="BL5" s="19" t="s">
        <v>109</v>
      </c>
      <c r="BM5" s="16">
        <f t="shared" si="26"/>
        <v>1</v>
      </c>
      <c r="BN5" s="19" t="s">
        <v>113</v>
      </c>
      <c r="BO5" s="16">
        <f t="shared" si="27"/>
        <v>-2</v>
      </c>
      <c r="BP5" s="19" t="s">
        <v>116</v>
      </c>
      <c r="BQ5" s="16">
        <f t="shared" si="28"/>
        <v>1</v>
      </c>
      <c r="BR5" s="19"/>
      <c r="BS5" s="16">
        <f t="shared" si="29"/>
        <v>0</v>
      </c>
      <c r="BT5" s="19"/>
      <c r="BU5" s="16">
        <f t="shared" si="30"/>
        <v>-1</v>
      </c>
      <c r="BV5" s="20">
        <f t="shared" si="31"/>
        <v>1</v>
      </c>
      <c r="BW5" s="21">
        <f t="shared" si="32"/>
        <v>4.1666666666666661</v>
      </c>
      <c r="BX5" s="19" t="str">
        <f t="shared" si="1"/>
        <v>E</v>
      </c>
      <c r="BZ5" t="s">
        <v>3</v>
      </c>
      <c r="CA5">
        <f t="shared" ref="CA5:CA12" si="42">IF(BZ5="Entreprise implantée en France",2,IF(BZ5="Entreprise implantée en Europe",1,0))</f>
        <v>0</v>
      </c>
      <c r="CB5" t="s">
        <v>8</v>
      </c>
      <c r="CC5">
        <f>IF(CB5="Petite entreprise française(PME, artisan, indépendant…) ",2,IF(CB5="Grande entreprise française cotée en bourse",1,0))</f>
        <v>1</v>
      </c>
      <c r="CE5">
        <f t="shared" ref="CE5:CE12" si="43">IF(CD5="OUI", 1, 0)</f>
        <v>0</v>
      </c>
      <c r="CF5" t="s">
        <v>10</v>
      </c>
      <c r="CG5" t="s">
        <v>10</v>
      </c>
      <c r="CH5" t="s">
        <v>10</v>
      </c>
      <c r="CI5" t="s">
        <v>10</v>
      </c>
      <c r="CJ5" t="s">
        <v>10</v>
      </c>
      <c r="CK5">
        <f t="shared" si="33"/>
        <v>0</v>
      </c>
      <c r="CL5" t="s">
        <v>10</v>
      </c>
      <c r="CM5" t="s">
        <v>10</v>
      </c>
      <c r="CN5" t="s">
        <v>10</v>
      </c>
      <c r="CO5">
        <f t="shared" si="34"/>
        <v>0</v>
      </c>
      <c r="CP5" t="s">
        <v>30</v>
      </c>
      <c r="CQ5">
        <f>IF(CP5="Prix avantageux",2,IF(CP5="Prix raisonnable",1,0))</f>
        <v>0</v>
      </c>
      <c r="CS5">
        <f t="shared" si="35"/>
        <v>-1</v>
      </c>
      <c r="CU5">
        <f t="shared" si="36"/>
        <v>0</v>
      </c>
      <c r="CW5" s="23">
        <f t="shared" si="37"/>
        <v>-1</v>
      </c>
      <c r="CX5" s="24">
        <f t="shared" si="38"/>
        <v>-1</v>
      </c>
      <c r="CY5" s="25">
        <f t="shared" si="39"/>
        <v>0</v>
      </c>
      <c r="CZ5" s="22" t="str">
        <f t="shared" si="2"/>
        <v>E-</v>
      </c>
      <c r="DA5" s="27"/>
      <c r="DB5" s="18">
        <f t="shared" si="40"/>
        <v>1.3888888888888886</v>
      </c>
      <c r="DC5" s="22" t="str">
        <f t="shared" si="3"/>
        <v>E</v>
      </c>
    </row>
    <row r="6" spans="1:107" x14ac:dyDescent="0.2">
      <c r="L6" s="16">
        <f t="shared" si="4"/>
        <v>0</v>
      </c>
      <c r="N6" s="16">
        <f t="shared" si="5"/>
        <v>0</v>
      </c>
      <c r="P6" s="16">
        <f>IF(O6="Label", 2, IF(O6="Charte ou autre indication", 1, 0))</f>
        <v>0</v>
      </c>
      <c r="R6" s="16">
        <f t="shared" si="7"/>
        <v>0</v>
      </c>
      <c r="T6" s="16">
        <f t="shared" si="8"/>
        <v>0</v>
      </c>
      <c r="V6" s="16">
        <f t="shared" si="9"/>
        <v>0</v>
      </c>
      <c r="X6" s="16">
        <f t="shared" si="10"/>
        <v>-2</v>
      </c>
      <c r="Z6" s="16">
        <f t="shared" si="11"/>
        <v>-1</v>
      </c>
      <c r="AB6" s="16">
        <f t="shared" si="12"/>
        <v>-1</v>
      </c>
      <c r="AD6" s="16">
        <f t="shared" si="13"/>
        <v>-1</v>
      </c>
      <c r="AE6" s="20">
        <f t="shared" si="14"/>
        <v>-5</v>
      </c>
      <c r="AF6" s="20">
        <f t="shared" si="15"/>
        <v>0</v>
      </c>
      <c r="AG6" s="19" t="str">
        <f t="shared" si="16"/>
        <v>E-</v>
      </c>
      <c r="AM6" s="16">
        <f t="shared" si="17"/>
        <v>0</v>
      </c>
      <c r="AO6" s="16">
        <f t="shared" si="41"/>
        <v>0</v>
      </c>
      <c r="AQ6" s="16">
        <f t="shared" si="18"/>
        <v>-2</v>
      </c>
      <c r="AS6" s="16">
        <f t="shared" si="19"/>
        <v>-1</v>
      </c>
      <c r="AU6" s="16">
        <f t="shared" si="20"/>
        <v>0</v>
      </c>
      <c r="AW6" s="16">
        <f t="shared" si="21"/>
        <v>0</v>
      </c>
      <c r="AY6" s="16">
        <f t="shared" si="0"/>
        <v>0</v>
      </c>
      <c r="BA6" s="16">
        <f t="shared" si="22"/>
        <v>-1</v>
      </c>
      <c r="BC6" s="16">
        <f t="shared" si="23"/>
        <v>0</v>
      </c>
      <c r="BE6" s="16">
        <f t="shared" si="24"/>
        <v>0</v>
      </c>
      <c r="BF6" t="s">
        <v>11</v>
      </c>
      <c r="BG6" t="s">
        <v>10</v>
      </c>
      <c r="BH6" t="s">
        <v>11</v>
      </c>
      <c r="BI6" t="s">
        <v>10</v>
      </c>
      <c r="BJ6" t="s">
        <v>11</v>
      </c>
      <c r="BK6" s="16">
        <f t="shared" si="25"/>
        <v>3</v>
      </c>
      <c r="BL6" s="19" t="s">
        <v>110</v>
      </c>
      <c r="BM6" s="16">
        <f t="shared" si="26"/>
        <v>0</v>
      </c>
      <c r="BN6" s="19"/>
      <c r="BO6" s="16">
        <f t="shared" si="27"/>
        <v>0</v>
      </c>
      <c r="BP6" s="19" t="s">
        <v>115</v>
      </c>
      <c r="BQ6" s="16">
        <f t="shared" si="28"/>
        <v>0</v>
      </c>
      <c r="BR6" s="19"/>
      <c r="BS6" s="16">
        <f t="shared" si="29"/>
        <v>0</v>
      </c>
      <c r="BT6" s="19"/>
      <c r="BU6" s="16">
        <f t="shared" si="30"/>
        <v>-1</v>
      </c>
      <c r="BV6" s="20">
        <f t="shared" si="31"/>
        <v>-2</v>
      </c>
      <c r="BW6" s="21">
        <f t="shared" si="32"/>
        <v>0</v>
      </c>
      <c r="BX6" s="19" t="str">
        <f t="shared" si="1"/>
        <v>E-</v>
      </c>
      <c r="CA6">
        <f t="shared" si="42"/>
        <v>0</v>
      </c>
      <c r="CC6">
        <f t="shared" ref="CC6:CC12" si="44">IF(CB6="Petite entreprise française(PME, artisan, indépendant…) ",2,IF(CB6="Grande entreprise française cotée en bourse",1,0))</f>
        <v>0</v>
      </c>
      <c r="CE6">
        <f t="shared" si="43"/>
        <v>0</v>
      </c>
      <c r="CK6">
        <f t="shared" si="33"/>
        <v>0</v>
      </c>
      <c r="CO6">
        <f t="shared" si="34"/>
        <v>0</v>
      </c>
      <c r="CQ6">
        <f t="shared" ref="CQ6:CQ12" si="45">IF(CP6="Prix avantageux",2,IF(CP6="Prix raisonnable",1,0))</f>
        <v>0</v>
      </c>
      <c r="CW6" s="23">
        <f t="shared" si="37"/>
        <v>-1</v>
      </c>
      <c r="CX6" s="24">
        <f t="shared" si="38"/>
        <v>-1</v>
      </c>
      <c r="CY6" s="25">
        <f t="shared" si="39"/>
        <v>0</v>
      </c>
      <c r="CZ6" s="22" t="str">
        <f t="shared" si="2"/>
        <v>E-</v>
      </c>
      <c r="DA6" s="27"/>
      <c r="DB6" s="18">
        <f t="shared" si="40"/>
        <v>0</v>
      </c>
      <c r="DC6" s="22" t="str">
        <f t="shared" si="3"/>
        <v>E-</v>
      </c>
    </row>
    <row r="7" spans="1:107" x14ac:dyDescent="0.2">
      <c r="L7" s="16">
        <f t="shared" si="4"/>
        <v>0</v>
      </c>
      <c r="N7" s="16">
        <f t="shared" si="5"/>
        <v>0</v>
      </c>
      <c r="P7" s="16">
        <f t="shared" ref="P7:P12" si="46">IF(O7="Label", 2, IF(O7="Charte ou autre indication", 1, 0))</f>
        <v>0</v>
      </c>
      <c r="R7" s="16">
        <f t="shared" si="7"/>
        <v>0</v>
      </c>
      <c r="T7" s="16">
        <f t="shared" si="8"/>
        <v>0</v>
      </c>
      <c r="V7" s="16">
        <f t="shared" si="9"/>
        <v>0</v>
      </c>
      <c r="X7" s="16">
        <f t="shared" si="10"/>
        <v>-2</v>
      </c>
      <c r="Z7" s="16">
        <f t="shared" si="11"/>
        <v>-1</v>
      </c>
      <c r="AA7" s="16">
        <f t="shared" si="11"/>
        <v>-1</v>
      </c>
      <c r="AB7" s="16">
        <f t="shared" si="12"/>
        <v>-1</v>
      </c>
      <c r="AD7" s="16">
        <f t="shared" ref="AD7" si="47">IF(AC7="NON", 0, -1)</f>
        <v>-1</v>
      </c>
      <c r="AE7" s="20">
        <f t="shared" ref="AE7" si="48">L7+N7+P7+R7+T7+V7+X7+Z7+AB7+AD7</f>
        <v>-5</v>
      </c>
      <c r="AF7" s="20">
        <f t="shared" ref="AF7" si="49">IF(((AE7/8)*100)&gt;0,((AE7/8)*100),0)</f>
        <v>0</v>
      </c>
      <c r="AG7" s="19" t="str">
        <f t="shared" ref="AG7:AG8" si="50">IF(AF7&gt;90, "A+", IF(AF7&gt;80, "A", IF(AF7&gt;70, "B+", IF(AF7&gt;60, "B",  IF(AF7&gt;50, "C+",  IF(AF7&gt;40, "C",  IF(AF7&gt;30, "D+",  IF(AF7&gt;20, "D",  IF(AF7&gt;10, "E+",  IF(AF7&gt;0, "E", "E-"))))))))))</f>
        <v>E-</v>
      </c>
      <c r="AM7" s="16">
        <f t="shared" ref="AM7:AM8" si="51">(IF(AI7="OUI", 1, 0))+(IF(AJ7="OUI", 1, 0))+(IF(AK7="OUI", 1, 0))+(IF(AL7="OUI", 1, 0))</f>
        <v>0</v>
      </c>
      <c r="AO7" s="16">
        <f t="shared" ref="AO7:AO8" si="52">IF(AN7="OUI", 1, 0)</f>
        <v>0</v>
      </c>
      <c r="AQ7" s="16">
        <f t="shared" ref="AQ7:AQ8" si="53">IF(AP7="NON", 0, -2)</f>
        <v>-2</v>
      </c>
      <c r="AS7" s="16">
        <f t="shared" ref="AS7:AS8" si="54">IF(AR7="Critère non pertinent", 0, IF(AR7="Les informations sont affichées de manière claire et lisible", 1, -1))</f>
        <v>-1</v>
      </c>
      <c r="AU7" s="16">
        <f t="shared" ref="AU7:AU8" si="55">IF(AT7="Label", 2, IF(AT7="Indication", 1, 0))</f>
        <v>0</v>
      </c>
      <c r="AW7" s="16">
        <f t="shared" ref="AW7:AW8" si="56">IF(AV7="OUI", 1, 0)</f>
        <v>0</v>
      </c>
      <c r="AY7" s="16">
        <f t="shared" ref="AY7:AY8" si="57">IF(AX7="OUI", 1, 0)</f>
        <v>0</v>
      </c>
      <c r="BA7" s="16">
        <f t="shared" ref="BA7:BA8" si="58">IF(AZ7="NON", 0, -1)</f>
        <v>-1</v>
      </c>
      <c r="BC7" s="16">
        <f t="shared" ref="BC7:BC8" si="59">IF(BB7="OUI", 1, 0)</f>
        <v>0</v>
      </c>
      <c r="BE7" s="16">
        <f t="shared" ref="BE7:BE8" si="60">IF(BD7="Pas d’emballage",7, IF(BD7="Emballage consigné", 6, 0))</f>
        <v>0</v>
      </c>
      <c r="BK7" s="16">
        <f t="shared" si="25"/>
        <v>0</v>
      </c>
      <c r="BL7" s="19"/>
      <c r="BM7" s="16">
        <f t="shared" si="26"/>
        <v>0</v>
      </c>
      <c r="BN7" s="19"/>
      <c r="BO7" s="16">
        <f t="shared" si="27"/>
        <v>0</v>
      </c>
      <c r="BP7" s="19" t="s">
        <v>119</v>
      </c>
      <c r="BQ7" s="16">
        <f t="shared" si="28"/>
        <v>-1</v>
      </c>
      <c r="BR7" s="19"/>
      <c r="BS7" s="16">
        <f t="shared" si="29"/>
        <v>0</v>
      </c>
      <c r="BT7" s="19"/>
      <c r="BU7" s="16">
        <f t="shared" si="30"/>
        <v>-1</v>
      </c>
      <c r="BV7" s="20">
        <f t="shared" ref="BV7:BV8" si="61">AM7+AO7+AQ7+AS7+AU7+AW7+AY7+BA7+BC7+BE7+BK7+BM7+BO7+BQ7+BS7+BU7</f>
        <v>-6</v>
      </c>
      <c r="BW7" s="21">
        <f t="shared" ref="BW7:BW8" si="62">IF(((BV7/24)*100)&lt;0, 0, (BV7/24)*100)</f>
        <v>0</v>
      </c>
      <c r="BX7" s="19" t="str">
        <f t="shared" ref="BX7:BX8" si="63">IF(BW7&gt;90, "A+", IF(BW7&gt;80, "A", IF(BW7&gt;70, "B+", IF(BW7&gt;60, "B",  IF(BW7&gt;50, "C+",  IF(BW7&gt;40, "C",  IF(BW7&gt;30, "D+",  IF(BW7&gt;20, "D",  IF(BW7&gt;10, "E+",  IF(BW7&gt;0, "E", "E-"))))))))))</f>
        <v>E-</v>
      </c>
      <c r="CA7">
        <f t="shared" si="42"/>
        <v>0</v>
      </c>
      <c r="CC7">
        <f t="shared" si="44"/>
        <v>0</v>
      </c>
      <c r="CE7">
        <f t="shared" si="43"/>
        <v>0</v>
      </c>
      <c r="CK7">
        <f t="shared" si="33"/>
        <v>0</v>
      </c>
      <c r="CO7">
        <f t="shared" si="34"/>
        <v>0</v>
      </c>
      <c r="CQ7">
        <f t="shared" si="45"/>
        <v>0</v>
      </c>
      <c r="CW7" s="23">
        <f t="shared" si="37"/>
        <v>-1</v>
      </c>
      <c r="CX7" s="24">
        <f t="shared" si="38"/>
        <v>-1</v>
      </c>
      <c r="CY7" s="25">
        <f t="shared" si="39"/>
        <v>0</v>
      </c>
      <c r="CZ7" s="22" t="str">
        <f t="shared" si="2"/>
        <v>E-</v>
      </c>
      <c r="DA7" s="27"/>
      <c r="DB7" s="18">
        <f t="shared" si="40"/>
        <v>0</v>
      </c>
      <c r="DC7" s="22" t="str">
        <f t="shared" si="3"/>
        <v>E-</v>
      </c>
    </row>
    <row r="8" spans="1:107" x14ac:dyDescent="0.2">
      <c r="L8" s="16">
        <f t="shared" ref="L8" si="64">IF(K8="OUI", 2, 0)</f>
        <v>0</v>
      </c>
      <c r="N8" s="16">
        <f t="shared" ref="N8" si="65">IF(M8="OUI", 1, 0)</f>
        <v>0</v>
      </c>
      <c r="P8" s="16">
        <f t="shared" ref="P8" si="66">IF(O8="Label", 2, IF(O8="Charte ou autre indication", 1, 0))</f>
        <v>0</v>
      </c>
      <c r="R8" s="16">
        <f t="shared" si="7"/>
        <v>0</v>
      </c>
      <c r="T8" s="16">
        <f t="shared" si="8"/>
        <v>0</v>
      </c>
      <c r="V8" s="16">
        <f t="shared" si="9"/>
        <v>0</v>
      </c>
      <c r="X8" s="16">
        <f t="shared" si="10"/>
        <v>-2</v>
      </c>
      <c r="Z8" s="16">
        <f t="shared" si="11"/>
        <v>-1</v>
      </c>
      <c r="AB8" s="16">
        <f t="shared" si="12"/>
        <v>-1</v>
      </c>
      <c r="AD8" s="16">
        <f t="shared" ref="AD8" si="67">IF(AC8="NON", 0, -1)</f>
        <v>-1</v>
      </c>
      <c r="AE8" s="20">
        <f t="shared" ref="AE8" si="68">L8+N8+P8+R8+T8+V8+X8+Z8+AB8+AD8</f>
        <v>-5</v>
      </c>
      <c r="AF8" s="20">
        <f t="shared" ref="AF8" si="69">IF(((AE8/8)*100)&gt;0,((AE8/8)*100),0)</f>
        <v>0</v>
      </c>
      <c r="AG8" s="19" t="str">
        <f t="shared" si="50"/>
        <v>E-</v>
      </c>
      <c r="AM8" s="16">
        <f t="shared" si="51"/>
        <v>0</v>
      </c>
      <c r="AO8" s="16">
        <f t="shared" si="52"/>
        <v>0</v>
      </c>
      <c r="AQ8" s="16">
        <f t="shared" si="53"/>
        <v>-2</v>
      </c>
      <c r="AS8" s="16">
        <f t="shared" si="54"/>
        <v>-1</v>
      </c>
      <c r="AU8" s="16">
        <f t="shared" si="55"/>
        <v>0</v>
      </c>
      <c r="AW8" s="16">
        <f t="shared" si="56"/>
        <v>0</v>
      </c>
      <c r="AY8" s="16">
        <f t="shared" si="57"/>
        <v>0</v>
      </c>
      <c r="BA8" s="16">
        <f t="shared" si="58"/>
        <v>-1</v>
      </c>
      <c r="BC8" s="16">
        <f t="shared" si="59"/>
        <v>0</v>
      </c>
      <c r="BE8" s="16">
        <f t="shared" si="60"/>
        <v>0</v>
      </c>
      <c r="BK8" s="16">
        <f t="shared" ref="BK8" si="70">(IF(BF8="OUI", 1, 0))+(IF(BG8="OUI", 1, 0))+(IF(BH8="OUI", 1, 0))+(IF(BI8="OUI", 1, 0))+(IF(BJ8="OUI", 1, 0))</f>
        <v>0</v>
      </c>
      <c r="BL8" s="19"/>
      <c r="BM8" s="16">
        <f t="shared" ref="BM8" si="71">IF(BL8="Production locale (moins de 50 km)",3, IF(BL8="Production régionale (max. 300 km)", 2, IF(BL8="Production en Europe (max. 2000 km)", 1, 0)))</f>
        <v>0</v>
      </c>
      <c r="BN8" s="19"/>
      <c r="BO8" s="16">
        <f t="shared" ref="BO8" si="72">IF(BN8="Transport par train ou par bateau",0, IF(BN8="Transport par camion", -1, IF(BN8="Transport par avion", -2, 0)))</f>
        <v>0</v>
      </c>
      <c r="BP8" s="16"/>
      <c r="BQ8" s="16">
        <f t="shared" si="28"/>
        <v>-1</v>
      </c>
      <c r="BR8" s="19"/>
      <c r="BS8" s="16">
        <f t="shared" si="29"/>
        <v>0</v>
      </c>
      <c r="BT8" s="19"/>
      <c r="BU8" s="16">
        <f t="shared" si="30"/>
        <v>-1</v>
      </c>
      <c r="BV8" s="20">
        <f t="shared" si="61"/>
        <v>-6</v>
      </c>
      <c r="BW8" s="21">
        <f t="shared" si="62"/>
        <v>0</v>
      </c>
      <c r="BX8" s="19" t="str">
        <f t="shared" si="63"/>
        <v>E-</v>
      </c>
      <c r="CA8">
        <f t="shared" si="42"/>
        <v>0</v>
      </c>
      <c r="CC8">
        <f t="shared" si="44"/>
        <v>0</v>
      </c>
      <c r="CE8">
        <f t="shared" si="43"/>
        <v>0</v>
      </c>
      <c r="CK8">
        <f t="shared" si="33"/>
        <v>0</v>
      </c>
      <c r="CO8">
        <f t="shared" si="34"/>
        <v>0</v>
      </c>
      <c r="CQ8">
        <f t="shared" si="45"/>
        <v>0</v>
      </c>
      <c r="CW8" s="23">
        <f t="shared" si="37"/>
        <v>-1</v>
      </c>
      <c r="CX8" s="24">
        <f t="shared" si="38"/>
        <v>-1</v>
      </c>
      <c r="CY8" s="25">
        <f t="shared" si="39"/>
        <v>0</v>
      </c>
      <c r="CZ8" s="22" t="str">
        <f t="shared" si="2"/>
        <v>E-</v>
      </c>
      <c r="DA8" s="27"/>
      <c r="DB8" s="18">
        <f t="shared" si="40"/>
        <v>0</v>
      </c>
      <c r="DC8" s="22" t="str">
        <f t="shared" si="3"/>
        <v>E-</v>
      </c>
    </row>
    <row r="9" spans="1:107" x14ac:dyDescent="0.2">
      <c r="CC9">
        <f t="shared" si="44"/>
        <v>0</v>
      </c>
      <c r="CE9">
        <f t="shared" si="43"/>
        <v>0</v>
      </c>
      <c r="CK9">
        <f t="shared" si="33"/>
        <v>0</v>
      </c>
      <c r="CO9">
        <f t="shared" si="34"/>
        <v>0</v>
      </c>
      <c r="CQ9">
        <f t="shared" si="45"/>
        <v>0</v>
      </c>
      <c r="CW9" s="23">
        <f t="shared" si="37"/>
        <v>-1</v>
      </c>
      <c r="CX9" s="24">
        <f t="shared" si="38"/>
        <v>-1</v>
      </c>
      <c r="CY9" s="25">
        <f t="shared" si="39"/>
        <v>0</v>
      </c>
      <c r="CZ9" s="22" t="str">
        <f t="shared" si="2"/>
        <v>E-</v>
      </c>
      <c r="DA9" s="27"/>
      <c r="DB9" s="18">
        <f t="shared" si="40"/>
        <v>0</v>
      </c>
      <c r="DC9" s="22" t="str">
        <f t="shared" si="3"/>
        <v>E-</v>
      </c>
    </row>
    <row r="10" spans="1:107" x14ac:dyDescent="0.2">
      <c r="CC10">
        <f t="shared" si="44"/>
        <v>0</v>
      </c>
      <c r="CE10">
        <f t="shared" si="43"/>
        <v>0</v>
      </c>
      <c r="CK10">
        <f t="shared" si="33"/>
        <v>0</v>
      </c>
      <c r="CO10">
        <f t="shared" si="34"/>
        <v>0</v>
      </c>
      <c r="CQ10">
        <f t="shared" si="45"/>
        <v>0</v>
      </c>
      <c r="CW10" s="23">
        <f t="shared" si="37"/>
        <v>-1</v>
      </c>
      <c r="CX10" s="24">
        <f t="shared" si="38"/>
        <v>-1</v>
      </c>
      <c r="CY10" s="25">
        <f t="shared" si="39"/>
        <v>0</v>
      </c>
      <c r="CZ10" s="22" t="str">
        <f t="shared" si="2"/>
        <v>E-</v>
      </c>
      <c r="DA10" s="27"/>
      <c r="DB10" s="18">
        <f t="shared" si="40"/>
        <v>0</v>
      </c>
      <c r="DC10" s="22" t="str">
        <f t="shared" si="3"/>
        <v>E-</v>
      </c>
    </row>
    <row r="11" spans="1:107" x14ac:dyDescent="0.2">
      <c r="CC11">
        <f t="shared" si="44"/>
        <v>0</v>
      </c>
      <c r="CE11">
        <f t="shared" si="43"/>
        <v>0</v>
      </c>
      <c r="CK11">
        <f t="shared" si="33"/>
        <v>0</v>
      </c>
      <c r="CO11">
        <f t="shared" si="34"/>
        <v>0</v>
      </c>
      <c r="CQ11">
        <f t="shared" si="45"/>
        <v>0</v>
      </c>
      <c r="CW11" s="23">
        <f t="shared" si="37"/>
        <v>-1</v>
      </c>
      <c r="CX11" s="24">
        <f t="shared" si="38"/>
        <v>-1</v>
      </c>
      <c r="CY11" s="25">
        <f t="shared" si="39"/>
        <v>0</v>
      </c>
      <c r="CZ11" s="22" t="str">
        <f t="shared" si="2"/>
        <v>E-</v>
      </c>
      <c r="DA11" s="27"/>
      <c r="DB11" s="18">
        <f t="shared" si="40"/>
        <v>0</v>
      </c>
      <c r="DC11" s="22" t="str">
        <f t="shared" si="3"/>
        <v>E-</v>
      </c>
    </row>
    <row r="12" spans="1:107" x14ac:dyDescent="0.2">
      <c r="CC12">
        <f t="shared" si="44"/>
        <v>0</v>
      </c>
      <c r="CE12">
        <f t="shared" si="43"/>
        <v>0</v>
      </c>
      <c r="CK12">
        <f t="shared" si="33"/>
        <v>0</v>
      </c>
      <c r="CO12">
        <f t="shared" si="34"/>
        <v>0</v>
      </c>
      <c r="CQ12">
        <f t="shared" si="45"/>
        <v>0</v>
      </c>
      <c r="CW12" s="23">
        <f t="shared" si="37"/>
        <v>-1</v>
      </c>
      <c r="CX12" s="24">
        <f t="shared" si="38"/>
        <v>-1</v>
      </c>
      <c r="CY12" s="25">
        <f t="shared" si="39"/>
        <v>0</v>
      </c>
      <c r="CZ12" s="22" t="str">
        <f t="shared" si="2"/>
        <v>E-</v>
      </c>
      <c r="DA12" s="27"/>
      <c r="DB12" s="18">
        <f t="shared" si="40"/>
        <v>0</v>
      </c>
      <c r="DC12" s="22" t="str">
        <f t="shared" si="3"/>
        <v>E-</v>
      </c>
    </row>
  </sheetData>
  <mergeCells count="60">
    <mergeCell ref="B1:B2"/>
    <mergeCell ref="C1:C2"/>
    <mergeCell ref="BZ1:BZ2"/>
    <mergeCell ref="D1:D2"/>
    <mergeCell ref="CX1:CX2"/>
    <mergeCell ref="CZ1:CZ2"/>
    <mergeCell ref="CD1:CD2"/>
    <mergeCell ref="CA1:CA2"/>
    <mergeCell ref="CC1:CC2"/>
    <mergeCell ref="CF1:CJ1"/>
    <mergeCell ref="G1:G2"/>
    <mergeCell ref="H1:H2"/>
    <mergeCell ref="I1:I2"/>
    <mergeCell ref="J1:J2"/>
    <mergeCell ref="E1:E2"/>
    <mergeCell ref="F1:F2"/>
    <mergeCell ref="CT1:CT2"/>
    <mergeCell ref="CV1:CV2"/>
    <mergeCell ref="K1:K2"/>
    <mergeCell ref="M1:M2"/>
    <mergeCell ref="O1:O2"/>
    <mergeCell ref="Q1:Q2"/>
    <mergeCell ref="S1:S2"/>
    <mergeCell ref="U1:U2"/>
    <mergeCell ref="W1:W2"/>
    <mergeCell ref="Y1:Y2"/>
    <mergeCell ref="CL1:CN1"/>
    <mergeCell ref="CP1:CP2"/>
    <mergeCell ref="CQ1:CQ2"/>
    <mergeCell ref="CO1:CO2"/>
    <mergeCell ref="CR1:CR2"/>
    <mergeCell ref="CB1:CB2"/>
    <mergeCell ref="AZ1:AZ2"/>
    <mergeCell ref="AA1:AA2"/>
    <mergeCell ref="AC1:AC2"/>
    <mergeCell ref="AE1:AE2"/>
    <mergeCell ref="AG1:AG2"/>
    <mergeCell ref="AI1:AL1"/>
    <mergeCell ref="AN1:AN2"/>
    <mergeCell ref="AP1:AP2"/>
    <mergeCell ref="AR1:AR2"/>
    <mergeCell ref="AT1:AT2"/>
    <mergeCell ref="AV1:AV2"/>
    <mergeCell ref="AX1:AX2"/>
    <mergeCell ref="CY1:CY2"/>
    <mergeCell ref="AF1:AF2"/>
    <mergeCell ref="DC1:DC2"/>
    <mergeCell ref="DB1:DB2"/>
    <mergeCell ref="A1:A2"/>
    <mergeCell ref="BP1:BP2"/>
    <mergeCell ref="BT1:BT2"/>
    <mergeCell ref="BR1:BR2"/>
    <mergeCell ref="BV1:BV2"/>
    <mergeCell ref="BW1:BW2"/>
    <mergeCell ref="BX1:BX2"/>
    <mergeCell ref="BB1:BB2"/>
    <mergeCell ref="BD1:BD2"/>
    <mergeCell ref="BF1:BJ1"/>
    <mergeCell ref="BL1:BL2"/>
    <mergeCell ref="BN1:BN2"/>
  </mergeCells>
  <pageMargins left="0.7" right="0.7" top="0.75" bottom="0.75" header="0.3" footer="0.3"/>
  <extLst>
    <ext xmlns:x14="http://schemas.microsoft.com/office/spreadsheetml/2009/9/main" uri="{CCE6A557-97BC-4b89-ADB6-D9C93CAAB3DF}">
      <x14:dataValidations xmlns:xm="http://schemas.microsoft.com/office/excel/2006/main" count="31">
        <x14:dataValidation type="list" allowBlank="1" showInputMessage="1" showErrorMessage="1" promptTitle="Choisir" xr:uid="{6611A811-D2F8-B641-9419-E989D98BFF90}">
          <x14:formula1>
            <xm:f>'QUESTIONNAIRE SOURCE'!$A$160:$A$162</xm:f>
          </x14:formula1>
          <xm:sqref>BZ3:BZ12</xm:sqref>
        </x14:dataValidation>
        <x14:dataValidation type="list" allowBlank="1" showInputMessage="1" showErrorMessage="1" xr:uid="{D280419C-4A58-184E-BBDF-5988D47FCD0F}">
          <x14:formula1>
            <xm:f>'QUESTIONNAIRE SOURCE'!$A$167:$A$169</xm:f>
          </x14:formula1>
          <xm:sqref>CB3:CB12</xm:sqref>
        </x14:dataValidation>
        <x14:dataValidation type="list" allowBlank="1" showInputMessage="1" showErrorMessage="1" xr:uid="{052855EB-ABAA-5E42-A0C8-058E25F0D022}">
          <x14:formula1>
            <xm:f>'QUESTIONNAIRE SOURCE'!$A$173:$A$174</xm:f>
          </x14:formula1>
          <xm:sqref>CD3:CD12</xm:sqref>
        </x14:dataValidation>
        <x14:dataValidation type="list" allowBlank="1" showInputMessage="1" showErrorMessage="1" xr:uid="{6C8CB36B-F1D4-7C42-A40F-FE570DD4D7A1}">
          <x14:formula1>
            <xm:f>'QUESTIONNAIRE SOURCE'!$A$186:$A$187</xm:f>
          </x14:formula1>
          <xm:sqref>CF3:CJ12 CN12:CN13 CL12:CM12 CL3:CN11</xm:sqref>
        </x14:dataValidation>
        <x14:dataValidation type="list" allowBlank="1" showInputMessage="1" showErrorMessage="1" xr:uid="{86FB58BC-9D6E-6945-91B2-6AE666B88206}">
          <x14:formula1>
            <xm:f>'QUESTIONNAIRE SOURCE'!$A$192:$A$194</xm:f>
          </x14:formula1>
          <xm:sqref>CP3:CP12</xm:sqref>
        </x14:dataValidation>
        <x14:dataValidation type="list" allowBlank="1" showInputMessage="1" showErrorMessage="1" xr:uid="{B959A022-8BDD-9D48-9045-C561AF38FB97}">
          <x14:formula1>
            <xm:f>'QUESTIONNAIRE SOURCE'!$A$198:$A$199</xm:f>
          </x14:formula1>
          <xm:sqref>CR3:CR12</xm:sqref>
        </x14:dataValidation>
        <x14:dataValidation type="list" allowBlank="1" showInputMessage="1" showErrorMessage="1" xr:uid="{10606A25-4624-1444-951F-648E5F273674}">
          <x14:formula1>
            <xm:f>'QUESTIONNAIRE SOURCE'!$A$202:$A$203</xm:f>
          </x14:formula1>
          <xm:sqref>CT3:CT12</xm:sqref>
        </x14:dataValidation>
        <x14:dataValidation type="list" allowBlank="1" showInputMessage="1" showErrorMessage="1" xr:uid="{7FBB2ED0-2CDE-FE48-8698-542041F8217E}">
          <x14:formula1>
            <xm:f>'QUESTIONNAIRE SOURCE'!$A$208:$A$209</xm:f>
          </x14:formula1>
          <xm:sqref>CV3:CV12</xm:sqref>
        </x14:dataValidation>
        <x14:dataValidation type="list" allowBlank="1" showInputMessage="1" showErrorMessage="1" xr:uid="{6B704675-1B47-E848-AAC1-055DD26B375A}">
          <x14:formula1>
            <xm:f>'QUESTIONNAIRE SOURCE'!$A$5:$A$6</xm:f>
          </x14:formula1>
          <xm:sqref>K3:K12</xm:sqref>
        </x14:dataValidation>
        <x14:dataValidation type="list" allowBlank="1" showInputMessage="1" showErrorMessage="1" xr:uid="{8F7856C4-FA71-B94F-9D2B-1C6A348B250A}">
          <x14:formula1>
            <xm:f>'QUESTIONNAIRE SOURCE'!$A$9:$A$10</xm:f>
          </x14:formula1>
          <xm:sqref>M3:M12</xm:sqref>
        </x14:dataValidation>
        <x14:dataValidation type="list" allowBlank="1" showInputMessage="1" showErrorMessage="1" xr:uid="{C4494122-D55D-414A-8D96-344BFFCA0A00}">
          <x14:formula1>
            <xm:f>'QUESTIONNAIRE SOURCE'!$A$15:$A$17</xm:f>
          </x14:formula1>
          <xm:sqref>O3:O12</xm:sqref>
        </x14:dataValidation>
        <x14:dataValidation type="list" allowBlank="1" showInputMessage="1" showErrorMessage="1" xr:uid="{39F49016-53D1-164D-B690-711EBF53D877}">
          <x14:formula1>
            <xm:f>'QUESTIONNAIRE SOURCE'!$A$20:$A$21</xm:f>
          </x14:formula1>
          <xm:sqref>Q3:Q12</xm:sqref>
        </x14:dataValidation>
        <x14:dataValidation type="list" allowBlank="1" showInputMessage="1" showErrorMessage="1" xr:uid="{61E5CCED-F8A7-9745-91A4-7891FA97095F}">
          <x14:formula1>
            <xm:f>'QUESTIONNAIRE SOURCE'!$A$24:$A$25</xm:f>
          </x14:formula1>
          <xm:sqref>S3:S12</xm:sqref>
        </x14:dataValidation>
        <x14:dataValidation type="list" allowBlank="1" showInputMessage="1" showErrorMessage="1" xr:uid="{372572C6-FD91-0448-9B7F-771DA75F8051}">
          <x14:formula1>
            <xm:f>'QUESTIONNAIRE SOURCE'!$A$30:$A$31</xm:f>
          </x14:formula1>
          <xm:sqref>U3:U12</xm:sqref>
        </x14:dataValidation>
        <x14:dataValidation type="list" allowBlank="1" showInputMessage="1" showErrorMessage="1" xr:uid="{D03F60DA-9333-8B4D-8773-A8F3E1D19B7E}">
          <x14:formula1>
            <xm:f>'QUESTIONNAIRE SOURCE'!$A$34:$A$35</xm:f>
          </x14:formula1>
          <xm:sqref>W3:W13</xm:sqref>
        </x14:dataValidation>
        <x14:dataValidation type="list" allowBlank="1" showInputMessage="1" showErrorMessage="1" xr:uid="{1C7B8662-2F3A-5A4F-A007-AC96D9E0AF60}">
          <x14:formula1>
            <xm:f>'QUESTIONNAIRE SOURCE'!$A$38:$A$40</xm:f>
          </x14:formula1>
          <xm:sqref>Y3:Y13</xm:sqref>
        </x14:dataValidation>
        <x14:dataValidation type="list" allowBlank="1" showInputMessage="1" showErrorMessage="1" xr:uid="{54F9CB8B-F652-DA41-8550-390B87B16A7E}">
          <x14:formula1>
            <xm:f>'QUESTIONNAIRE SOURCE'!$A$44:$A$45</xm:f>
          </x14:formula1>
          <xm:sqref>AA3:AA6 AI3:AL8 AP3:AP8 AN3:AN8</xm:sqref>
        </x14:dataValidation>
        <x14:dataValidation type="list" allowBlank="1" showInputMessage="1" showErrorMessage="1" xr:uid="{FA43C9BD-A7BC-6249-8039-685774617FBA}">
          <x14:formula1>
            <xm:f>'QUESTIONNAIRE SOURCE'!$A$48:$A$49</xm:f>
          </x14:formula1>
          <xm:sqref>AC3:AC6</xm:sqref>
        </x14:dataValidation>
        <x14:dataValidation type="list" allowBlank="1" showInputMessage="1" showErrorMessage="1" xr:uid="{A500C4DA-CBD6-2347-A7DB-133EA8ACCD02}">
          <x14:formula1>
            <xm:f>'QUESTIONNAIRE SOURCE'!$A$73:$A$75</xm:f>
          </x14:formula1>
          <xm:sqref>AR3:AR8</xm:sqref>
        </x14:dataValidation>
        <x14:dataValidation type="list" allowBlank="1" showInputMessage="1" showErrorMessage="1" xr:uid="{9827D4C6-80D1-FB47-BE8D-14FC83F1AACB}">
          <x14:formula1>
            <xm:f>'QUESTIONNAIRE SOURCE'!$A$80:$A$82</xm:f>
          </x14:formula1>
          <xm:sqref>AT3:AT8</xm:sqref>
        </x14:dataValidation>
        <x14:dataValidation type="list" allowBlank="1" showInputMessage="1" showErrorMessage="1" xr:uid="{FB879C6A-C370-8542-B170-2230012F116D}">
          <x14:formula1>
            <xm:f>'QUESTIONNAIRE SOURCE'!$A$91:$A$92</xm:f>
          </x14:formula1>
          <xm:sqref>AX3:AX8</xm:sqref>
        </x14:dataValidation>
        <x14:dataValidation type="list" allowBlank="1" showInputMessage="1" showErrorMessage="1" xr:uid="{2DC662B9-A7F9-3B44-B0EE-9C3E57C2DFAA}">
          <x14:formula1>
            <xm:f>'QUESTIONNAIRE SOURCE'!$A$85:$A$86</xm:f>
          </x14:formula1>
          <xm:sqref>AV3:AV8</xm:sqref>
        </x14:dataValidation>
        <x14:dataValidation type="list" allowBlank="1" showInputMessage="1" showErrorMessage="1" xr:uid="{18ED65E5-00CB-4E47-B3C1-AD3FC7C4600C}">
          <x14:formula1>
            <xm:f>'QUESTIONNAIRE SOURCE'!$A$97:$A$98</xm:f>
          </x14:formula1>
          <xm:sqref>AZ3:AZ8</xm:sqref>
        </x14:dataValidation>
        <x14:dataValidation type="list" allowBlank="1" showInputMessage="1" showErrorMessage="1" xr:uid="{59805003-756D-814A-B852-FF5CDF5CBE34}">
          <x14:formula1>
            <xm:f>'QUESTIONNAIRE SOURCE'!$A$101:$A$102</xm:f>
          </x14:formula1>
          <xm:sqref>BB3:BB8</xm:sqref>
        </x14:dataValidation>
        <x14:dataValidation type="list" allowBlank="1" showInputMessage="1" showErrorMessage="1" xr:uid="{CC8A232B-E797-9948-B72A-A9665FCEA16E}">
          <x14:formula1>
            <xm:f>'QUESTIONNAIRE SOURCE'!$A$107:$A$109</xm:f>
          </x14:formula1>
          <xm:sqref>BD3:BD8</xm:sqref>
        </x14:dataValidation>
        <x14:dataValidation type="list" allowBlank="1" showInputMessage="1" showErrorMessage="1" xr:uid="{C67755E1-C42C-5249-9D47-1F9E9BD61A26}">
          <x14:formula1>
            <xm:f>'QUESTIONNAIRE SOURCE'!$A$119:$A$121</xm:f>
          </x14:formula1>
          <xm:sqref>BF3:BJ8</xm:sqref>
        </x14:dataValidation>
        <x14:dataValidation type="list" allowBlank="1" showInputMessage="1" showErrorMessage="1" xr:uid="{1C48E646-CCC1-C14F-85A1-D7CE3C3A25CA}">
          <x14:formula1>
            <xm:f>'QUESTIONNAIRE SOURCE'!$A$126:$A$129</xm:f>
          </x14:formula1>
          <xm:sqref>BL3:BL8</xm:sqref>
        </x14:dataValidation>
        <x14:dataValidation type="list" allowBlank="1" showInputMessage="1" showErrorMessage="1" xr:uid="{94190BEB-8037-C04B-859C-9B7E7D2E2EDD}">
          <x14:formula1>
            <xm:f>'QUESTIONNAIRE SOURCE'!$A$132:$A$134</xm:f>
          </x14:formula1>
          <xm:sqref>BN3:BN8</xm:sqref>
        </x14:dataValidation>
        <x14:dataValidation type="list" allowBlank="1" showInputMessage="1" showErrorMessage="1" xr:uid="{2DA65F62-F0E1-BD44-9538-655AACD45E01}">
          <x14:formula1>
            <xm:f>'QUESTIONNAIRE SOURCE'!$A$139:$A$143</xm:f>
          </x14:formula1>
          <xm:sqref>BP3:BP8</xm:sqref>
        </x14:dataValidation>
        <x14:dataValidation type="list" allowBlank="1" showInputMessage="1" showErrorMessage="1" xr:uid="{507BA709-880B-C944-B8FD-2329F0A7A0FA}">
          <x14:formula1>
            <xm:f>'QUESTIONNAIRE SOURCE'!$A$146:$A$147</xm:f>
          </x14:formula1>
          <xm:sqref>BR3:BR8</xm:sqref>
        </x14:dataValidation>
        <x14:dataValidation type="list" allowBlank="1" showInputMessage="1" showErrorMessage="1" xr:uid="{19B78230-8E66-CE40-BC7A-CAD5B2BE58B3}">
          <x14:formula1>
            <xm:f>'QUESTIONNAIRE SOURCE'!$A$151:$A$152</xm:f>
          </x14:formula1>
          <xm:sqref>BT3:BT8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47EAF-4E1C-E34F-8CEA-63C6FB3201F2}">
  <dimension ref="A1:B209"/>
  <sheetViews>
    <sheetView topLeftCell="A199" workbookViewId="0">
      <selection activeCell="A150" sqref="A150"/>
    </sheetView>
  </sheetViews>
  <sheetFormatPr baseColWidth="10" defaultRowHeight="16" x14ac:dyDescent="0.2"/>
  <cols>
    <col min="1" max="1" width="89.6640625" customWidth="1"/>
    <col min="3" max="3" width="50.1640625" customWidth="1"/>
  </cols>
  <sheetData>
    <row r="1" spans="1:2" ht="31" x14ac:dyDescent="0.35">
      <c r="A1" s="12" t="s">
        <v>63</v>
      </c>
    </row>
    <row r="2" spans="1:2" ht="21" x14ac:dyDescent="0.25">
      <c r="A2" s="4"/>
    </row>
    <row r="3" spans="1:2" ht="21" x14ac:dyDescent="0.25">
      <c r="A3" s="7" t="s">
        <v>52</v>
      </c>
    </row>
    <row r="4" spans="1:2" x14ac:dyDescent="0.2">
      <c r="A4" s="1" t="s">
        <v>39</v>
      </c>
    </row>
    <row r="5" spans="1:2" x14ac:dyDescent="0.2">
      <c r="A5" s="2" t="s">
        <v>11</v>
      </c>
      <c r="B5">
        <v>2</v>
      </c>
    </row>
    <row r="6" spans="1:2" x14ac:dyDescent="0.2">
      <c r="A6" s="2" t="s">
        <v>10</v>
      </c>
      <c r="B6">
        <v>0</v>
      </c>
    </row>
    <row r="8" spans="1:2" x14ac:dyDescent="0.2">
      <c r="A8" s="1" t="s">
        <v>40</v>
      </c>
    </row>
    <row r="9" spans="1:2" x14ac:dyDescent="0.2">
      <c r="A9" s="2" t="s">
        <v>11</v>
      </c>
      <c r="B9">
        <v>1</v>
      </c>
    </row>
    <row r="10" spans="1:2" x14ac:dyDescent="0.2">
      <c r="A10" s="2" t="s">
        <v>10</v>
      </c>
      <c r="B10">
        <v>0</v>
      </c>
    </row>
    <row r="13" spans="1:2" ht="21" x14ac:dyDescent="0.25">
      <c r="A13" s="7" t="s">
        <v>53</v>
      </c>
    </row>
    <row r="14" spans="1:2" x14ac:dyDescent="0.2">
      <c r="A14" s="1" t="s">
        <v>41</v>
      </c>
    </row>
    <row r="15" spans="1:2" x14ac:dyDescent="0.2">
      <c r="A15" s="2" t="s">
        <v>54</v>
      </c>
      <c r="B15">
        <v>2</v>
      </c>
    </row>
    <row r="16" spans="1:2" x14ac:dyDescent="0.2">
      <c r="A16" s="2" t="s">
        <v>56</v>
      </c>
      <c r="B16">
        <v>1</v>
      </c>
    </row>
    <row r="17" spans="1:2" x14ac:dyDescent="0.2">
      <c r="A17" s="2" t="s">
        <v>55</v>
      </c>
      <c r="B17">
        <v>0</v>
      </c>
    </row>
    <row r="19" spans="1:2" x14ac:dyDescent="0.2">
      <c r="A19" s="1" t="s">
        <v>42</v>
      </c>
    </row>
    <row r="20" spans="1:2" x14ac:dyDescent="0.2">
      <c r="A20" s="2" t="s">
        <v>11</v>
      </c>
      <c r="B20">
        <v>1</v>
      </c>
    </row>
    <row r="21" spans="1:2" x14ac:dyDescent="0.2">
      <c r="A21" s="2" t="s">
        <v>10</v>
      </c>
      <c r="B21">
        <v>0</v>
      </c>
    </row>
    <row r="23" spans="1:2" x14ac:dyDescent="0.2">
      <c r="A23" s="1" t="s">
        <v>43</v>
      </c>
    </row>
    <row r="24" spans="1:2" x14ac:dyDescent="0.2">
      <c r="A24" s="2" t="s">
        <v>11</v>
      </c>
      <c r="B24">
        <v>1</v>
      </c>
    </row>
    <row r="25" spans="1:2" x14ac:dyDescent="0.2">
      <c r="A25" s="2" t="s">
        <v>10</v>
      </c>
      <c r="B25">
        <v>0</v>
      </c>
    </row>
    <row r="26" spans="1:2" x14ac:dyDescent="0.2">
      <c r="A26" s="10"/>
    </row>
    <row r="28" spans="1:2" ht="21" x14ac:dyDescent="0.25">
      <c r="A28" s="7" t="s">
        <v>57</v>
      </c>
    </row>
    <row r="29" spans="1:2" x14ac:dyDescent="0.2">
      <c r="A29" s="1" t="s">
        <v>44</v>
      </c>
    </row>
    <row r="30" spans="1:2" x14ac:dyDescent="0.2">
      <c r="A30" s="2" t="s">
        <v>11</v>
      </c>
      <c r="B30">
        <v>1</v>
      </c>
    </row>
    <row r="31" spans="1:2" x14ac:dyDescent="0.2">
      <c r="A31" s="2" t="s">
        <v>10</v>
      </c>
      <c r="B31">
        <v>0</v>
      </c>
    </row>
    <row r="32" spans="1:2" x14ac:dyDescent="0.2">
      <c r="A32" s="2"/>
    </row>
    <row r="33" spans="1:2" x14ac:dyDescent="0.2">
      <c r="A33" s="1" t="s">
        <v>45</v>
      </c>
    </row>
    <row r="34" spans="1:2" x14ac:dyDescent="0.2">
      <c r="A34" s="2" t="s">
        <v>11</v>
      </c>
      <c r="B34">
        <v>-2</v>
      </c>
    </row>
    <row r="35" spans="1:2" x14ac:dyDescent="0.2">
      <c r="A35" s="2" t="s">
        <v>10</v>
      </c>
      <c r="B35">
        <v>0</v>
      </c>
    </row>
    <row r="36" spans="1:2" x14ac:dyDescent="0.2">
      <c r="A36" s="2"/>
    </row>
    <row r="37" spans="1:2" x14ac:dyDescent="0.2">
      <c r="A37" s="11" t="s">
        <v>46</v>
      </c>
    </row>
    <row r="38" spans="1:2" x14ac:dyDescent="0.2">
      <c r="A38" s="2" t="s">
        <v>49</v>
      </c>
      <c r="B38">
        <v>1</v>
      </c>
    </row>
    <row r="39" spans="1:2" x14ac:dyDescent="0.2">
      <c r="A39" s="2" t="s">
        <v>50</v>
      </c>
      <c r="B39">
        <v>-1</v>
      </c>
    </row>
    <row r="40" spans="1:2" x14ac:dyDescent="0.2">
      <c r="A40" s="2" t="s">
        <v>51</v>
      </c>
      <c r="B40">
        <v>0</v>
      </c>
    </row>
    <row r="41" spans="1:2" x14ac:dyDescent="0.2">
      <c r="A41" s="2"/>
    </row>
    <row r="42" spans="1:2" ht="21" x14ac:dyDescent="0.25">
      <c r="A42" s="7" t="s">
        <v>62</v>
      </c>
    </row>
    <row r="43" spans="1:2" x14ac:dyDescent="0.2">
      <c r="A43" s="1" t="s">
        <v>47</v>
      </c>
    </row>
    <row r="44" spans="1:2" x14ac:dyDescent="0.2">
      <c r="A44" s="2" t="s">
        <v>11</v>
      </c>
      <c r="B44">
        <v>-1</v>
      </c>
    </row>
    <row r="45" spans="1:2" x14ac:dyDescent="0.2">
      <c r="A45" s="2" t="s">
        <v>10</v>
      </c>
      <c r="B45">
        <v>0</v>
      </c>
    </row>
    <row r="46" spans="1:2" x14ac:dyDescent="0.2">
      <c r="A46" s="6"/>
    </row>
    <row r="47" spans="1:2" x14ac:dyDescent="0.2">
      <c r="A47" s="1" t="s">
        <v>48</v>
      </c>
    </row>
    <row r="48" spans="1:2" x14ac:dyDescent="0.2">
      <c r="A48" s="2" t="s">
        <v>11</v>
      </c>
      <c r="B48">
        <v>-1</v>
      </c>
    </row>
    <row r="49" spans="1:2" x14ac:dyDescent="0.2">
      <c r="A49" s="2" t="s">
        <v>10</v>
      </c>
      <c r="B49">
        <v>0</v>
      </c>
    </row>
    <row r="50" spans="1:2" x14ac:dyDescent="0.2">
      <c r="A50" s="2"/>
    </row>
    <row r="51" spans="1:2" x14ac:dyDescent="0.2">
      <c r="A51" s="2"/>
    </row>
    <row r="52" spans="1:2" ht="31" x14ac:dyDescent="0.35">
      <c r="A52" s="13" t="s">
        <v>64</v>
      </c>
    </row>
    <row r="53" spans="1:2" x14ac:dyDescent="0.2">
      <c r="A53" s="2"/>
    </row>
    <row r="54" spans="1:2" ht="21" x14ac:dyDescent="0.25">
      <c r="A54" s="7" t="s">
        <v>65</v>
      </c>
    </row>
    <row r="55" spans="1:2" x14ac:dyDescent="0.2">
      <c r="A55" s="2"/>
    </row>
    <row r="56" spans="1:2" x14ac:dyDescent="0.2">
      <c r="A56" s="1" t="s">
        <v>66</v>
      </c>
    </row>
    <row r="57" spans="1:2" x14ac:dyDescent="0.2">
      <c r="A57" s="2" t="s">
        <v>91</v>
      </c>
      <c r="B57">
        <v>1</v>
      </c>
    </row>
    <row r="58" spans="1:2" x14ac:dyDescent="0.2">
      <c r="A58" s="2" t="s">
        <v>92</v>
      </c>
      <c r="B58">
        <v>1</v>
      </c>
    </row>
    <row r="59" spans="1:2" x14ac:dyDescent="0.2">
      <c r="A59" s="2" t="s">
        <v>93</v>
      </c>
      <c r="B59">
        <v>1</v>
      </c>
    </row>
    <row r="60" spans="1:2" x14ac:dyDescent="0.2">
      <c r="A60" s="2" t="s">
        <v>94</v>
      </c>
      <c r="B60">
        <v>1</v>
      </c>
    </row>
    <row r="61" spans="1:2" x14ac:dyDescent="0.2">
      <c r="A61" s="2"/>
    </row>
    <row r="62" spans="1:2" x14ac:dyDescent="0.2">
      <c r="A62" s="1" t="s">
        <v>67</v>
      </c>
    </row>
    <row r="63" spans="1:2" x14ac:dyDescent="0.2">
      <c r="A63" s="2" t="s">
        <v>11</v>
      </c>
      <c r="B63">
        <v>1</v>
      </c>
    </row>
    <row r="64" spans="1:2" x14ac:dyDescent="0.2">
      <c r="A64" s="2" t="s">
        <v>10</v>
      </c>
      <c r="B64">
        <v>0</v>
      </c>
    </row>
    <row r="65" spans="1:2" x14ac:dyDescent="0.2">
      <c r="A65" s="2"/>
    </row>
    <row r="66" spans="1:2" ht="21" x14ac:dyDescent="0.25">
      <c r="A66" s="7" t="s">
        <v>68</v>
      </c>
    </row>
    <row r="67" spans="1:2" x14ac:dyDescent="0.2">
      <c r="A67" s="1"/>
    </row>
    <row r="68" spans="1:2" x14ac:dyDescent="0.2">
      <c r="A68" s="1" t="s">
        <v>69</v>
      </c>
    </row>
    <row r="69" spans="1:2" x14ac:dyDescent="0.2">
      <c r="A69" s="2" t="s">
        <v>11</v>
      </c>
      <c r="B69">
        <v>-2</v>
      </c>
    </row>
    <row r="70" spans="1:2" x14ac:dyDescent="0.2">
      <c r="A70" s="2" t="s">
        <v>10</v>
      </c>
      <c r="B70">
        <v>0</v>
      </c>
    </row>
    <row r="71" spans="1:2" x14ac:dyDescent="0.2">
      <c r="A71" s="2"/>
    </row>
    <row r="72" spans="1:2" x14ac:dyDescent="0.2">
      <c r="A72" s="11" t="s">
        <v>70</v>
      </c>
    </row>
    <row r="73" spans="1:2" x14ac:dyDescent="0.2">
      <c r="A73" s="2" t="s">
        <v>49</v>
      </c>
      <c r="B73">
        <v>1</v>
      </c>
    </row>
    <row r="74" spans="1:2" x14ac:dyDescent="0.2">
      <c r="A74" s="2" t="s">
        <v>96</v>
      </c>
      <c r="B74">
        <v>-1</v>
      </c>
    </row>
    <row r="75" spans="1:2" x14ac:dyDescent="0.2">
      <c r="A75" s="2" t="s">
        <v>51</v>
      </c>
      <c r="B75">
        <v>0</v>
      </c>
    </row>
    <row r="76" spans="1:2" x14ac:dyDescent="0.2">
      <c r="A76" s="2"/>
    </row>
    <row r="77" spans="1:2" ht="21" x14ac:dyDescent="0.25">
      <c r="A77" s="7" t="s">
        <v>71</v>
      </c>
    </row>
    <row r="78" spans="1:2" x14ac:dyDescent="0.2">
      <c r="A78" s="2"/>
    </row>
    <row r="79" spans="1:2" x14ac:dyDescent="0.2">
      <c r="A79" s="1" t="s">
        <v>72</v>
      </c>
    </row>
    <row r="80" spans="1:2" x14ac:dyDescent="0.2">
      <c r="A80" s="2" t="s">
        <v>54</v>
      </c>
      <c r="B80">
        <v>2</v>
      </c>
    </row>
    <row r="81" spans="1:2" x14ac:dyDescent="0.2">
      <c r="A81" s="2" t="s">
        <v>97</v>
      </c>
      <c r="B81">
        <v>1</v>
      </c>
    </row>
    <row r="82" spans="1:2" x14ac:dyDescent="0.2">
      <c r="A82" s="2" t="s">
        <v>98</v>
      </c>
      <c r="B82">
        <v>0</v>
      </c>
    </row>
    <row r="83" spans="1:2" x14ac:dyDescent="0.2">
      <c r="A83" s="2"/>
    </row>
    <row r="84" spans="1:2" x14ac:dyDescent="0.2">
      <c r="A84" s="1" t="s">
        <v>73</v>
      </c>
    </row>
    <row r="85" spans="1:2" x14ac:dyDescent="0.2">
      <c r="A85" s="2" t="s">
        <v>11</v>
      </c>
      <c r="B85">
        <v>1</v>
      </c>
    </row>
    <row r="86" spans="1:2" x14ac:dyDescent="0.2">
      <c r="A86" s="2" t="s">
        <v>10</v>
      </c>
      <c r="B86">
        <v>0</v>
      </c>
    </row>
    <row r="87" spans="1:2" x14ac:dyDescent="0.2">
      <c r="A87" s="2"/>
    </row>
    <row r="88" spans="1:2" ht="21" x14ac:dyDescent="0.25">
      <c r="A88" s="7" t="s">
        <v>74</v>
      </c>
    </row>
    <row r="89" spans="1:2" ht="21" x14ac:dyDescent="0.25">
      <c r="A89" s="7"/>
    </row>
    <row r="90" spans="1:2" x14ac:dyDescent="0.2">
      <c r="A90" s="1" t="s">
        <v>75</v>
      </c>
    </row>
    <row r="91" spans="1:2" x14ac:dyDescent="0.2">
      <c r="A91" s="2" t="s">
        <v>11</v>
      </c>
      <c r="B91">
        <v>1</v>
      </c>
    </row>
    <row r="92" spans="1:2" x14ac:dyDescent="0.2">
      <c r="A92" s="2" t="s">
        <v>10</v>
      </c>
      <c r="B92">
        <v>0</v>
      </c>
    </row>
    <row r="93" spans="1:2" x14ac:dyDescent="0.2">
      <c r="A93" s="2"/>
    </row>
    <row r="94" spans="1:2" ht="21" x14ac:dyDescent="0.25">
      <c r="A94" s="7" t="s">
        <v>76</v>
      </c>
    </row>
    <row r="95" spans="1:2" x14ac:dyDescent="0.2">
      <c r="A95" s="2"/>
    </row>
    <row r="96" spans="1:2" x14ac:dyDescent="0.2">
      <c r="A96" s="1" t="s">
        <v>77</v>
      </c>
    </row>
    <row r="97" spans="1:2" x14ac:dyDescent="0.2">
      <c r="A97" s="2" t="s">
        <v>11</v>
      </c>
      <c r="B97">
        <v>-1</v>
      </c>
    </row>
    <row r="98" spans="1:2" x14ac:dyDescent="0.2">
      <c r="A98" s="2" t="s">
        <v>10</v>
      </c>
      <c r="B98">
        <v>0</v>
      </c>
    </row>
    <row r="99" spans="1:2" x14ac:dyDescent="0.2">
      <c r="A99" s="2"/>
    </row>
    <row r="100" spans="1:2" x14ac:dyDescent="0.2">
      <c r="A100" s="1" t="s">
        <v>78</v>
      </c>
    </row>
    <row r="101" spans="1:2" x14ac:dyDescent="0.2">
      <c r="A101" s="2" t="s">
        <v>11</v>
      </c>
      <c r="B101">
        <v>1</v>
      </c>
    </row>
    <row r="102" spans="1:2" x14ac:dyDescent="0.2">
      <c r="A102" s="2" t="s">
        <v>10</v>
      </c>
      <c r="B102">
        <v>0</v>
      </c>
    </row>
    <row r="103" spans="1:2" x14ac:dyDescent="0.2">
      <c r="A103" s="2"/>
    </row>
    <row r="104" spans="1:2" ht="21" x14ac:dyDescent="0.25">
      <c r="A104" s="7" t="s">
        <v>79</v>
      </c>
    </row>
    <row r="105" spans="1:2" ht="21" x14ac:dyDescent="0.25">
      <c r="A105" s="7"/>
    </row>
    <row r="106" spans="1:2" x14ac:dyDescent="0.2">
      <c r="A106" s="1" t="s">
        <v>80</v>
      </c>
    </row>
    <row r="107" spans="1:2" x14ac:dyDescent="0.2">
      <c r="A107" s="2" t="s">
        <v>99</v>
      </c>
      <c r="B107">
        <v>7</v>
      </c>
    </row>
    <row r="108" spans="1:2" x14ac:dyDescent="0.2">
      <c r="A108" s="2" t="s">
        <v>100</v>
      </c>
      <c r="B108">
        <v>6</v>
      </c>
    </row>
    <row r="109" spans="1:2" x14ac:dyDescent="0.2">
      <c r="A109" s="2" t="s">
        <v>101</v>
      </c>
      <c r="B109">
        <v>0</v>
      </c>
    </row>
    <row r="110" spans="1:2" x14ac:dyDescent="0.2">
      <c r="A110" s="2"/>
    </row>
    <row r="111" spans="1:2" x14ac:dyDescent="0.2">
      <c r="A111" s="11" t="s">
        <v>81</v>
      </c>
    </row>
    <row r="112" spans="1:2" x14ac:dyDescent="0.2">
      <c r="A112" s="2"/>
    </row>
    <row r="113" spans="1:2" x14ac:dyDescent="0.2">
      <c r="A113" s="2" t="s">
        <v>91</v>
      </c>
      <c r="B113">
        <v>1</v>
      </c>
    </row>
    <row r="114" spans="1:2" x14ac:dyDescent="0.2">
      <c r="A114" s="2" t="s">
        <v>92</v>
      </c>
      <c r="B114">
        <v>1</v>
      </c>
    </row>
    <row r="115" spans="1:2" x14ac:dyDescent="0.2">
      <c r="A115" s="2" t="s">
        <v>103</v>
      </c>
      <c r="B115">
        <v>1</v>
      </c>
    </row>
    <row r="116" spans="1:2" x14ac:dyDescent="0.2">
      <c r="A116" s="2" t="s">
        <v>94</v>
      </c>
      <c r="B116">
        <v>1</v>
      </c>
    </row>
    <row r="117" spans="1:2" x14ac:dyDescent="0.2">
      <c r="A117" s="2" t="s">
        <v>104</v>
      </c>
      <c r="B117">
        <v>1</v>
      </c>
    </row>
    <row r="118" spans="1:2" x14ac:dyDescent="0.2">
      <c r="A118" s="17" t="s">
        <v>105</v>
      </c>
    </row>
    <row r="119" spans="1:2" x14ac:dyDescent="0.2">
      <c r="A119" s="2" t="s">
        <v>106</v>
      </c>
    </row>
    <row r="120" spans="1:2" x14ac:dyDescent="0.2">
      <c r="A120" s="2" t="s">
        <v>11</v>
      </c>
    </row>
    <row r="121" spans="1:2" x14ac:dyDescent="0.2">
      <c r="A121" s="2" t="s">
        <v>10</v>
      </c>
    </row>
    <row r="122" spans="1:2" x14ac:dyDescent="0.2">
      <c r="A122" s="2"/>
    </row>
    <row r="123" spans="1:2" ht="21" x14ac:dyDescent="0.25">
      <c r="A123" s="7" t="s">
        <v>82</v>
      </c>
    </row>
    <row r="124" spans="1:2" x14ac:dyDescent="0.2">
      <c r="A124" s="2"/>
    </row>
    <row r="125" spans="1:2" x14ac:dyDescent="0.2">
      <c r="A125" s="1" t="s">
        <v>83</v>
      </c>
    </row>
    <row r="126" spans="1:2" x14ac:dyDescent="0.2">
      <c r="A126" s="2" t="s">
        <v>107</v>
      </c>
      <c r="B126">
        <v>3</v>
      </c>
    </row>
    <row r="127" spans="1:2" x14ac:dyDescent="0.2">
      <c r="A127" s="2" t="s">
        <v>108</v>
      </c>
      <c r="B127">
        <v>2</v>
      </c>
    </row>
    <row r="128" spans="1:2" x14ac:dyDescent="0.2">
      <c r="A128" s="2" t="s">
        <v>109</v>
      </c>
      <c r="B128">
        <v>1</v>
      </c>
    </row>
    <row r="129" spans="1:2" x14ac:dyDescent="0.2">
      <c r="A129" s="2" t="s">
        <v>110</v>
      </c>
      <c r="B129">
        <v>0</v>
      </c>
    </row>
    <row r="130" spans="1:2" x14ac:dyDescent="0.2">
      <c r="A130" s="2"/>
    </row>
    <row r="131" spans="1:2" x14ac:dyDescent="0.2">
      <c r="A131" s="11" t="s">
        <v>84</v>
      </c>
    </row>
    <row r="132" spans="1:2" x14ac:dyDescent="0.2">
      <c r="A132" s="2" t="s">
        <v>112</v>
      </c>
      <c r="B132">
        <v>0</v>
      </c>
    </row>
    <row r="133" spans="1:2" x14ac:dyDescent="0.2">
      <c r="A133" s="2" t="s">
        <v>114</v>
      </c>
      <c r="B133">
        <v>-1</v>
      </c>
    </row>
    <row r="134" spans="1:2" x14ac:dyDescent="0.2">
      <c r="A134" s="2" t="s">
        <v>113</v>
      </c>
      <c r="B134">
        <v>-2</v>
      </c>
    </row>
    <row r="135" spans="1:2" x14ac:dyDescent="0.2">
      <c r="A135" s="2"/>
    </row>
    <row r="136" spans="1:2" ht="21" x14ac:dyDescent="0.25">
      <c r="A136" s="7" t="s">
        <v>85</v>
      </c>
    </row>
    <row r="137" spans="1:2" x14ac:dyDescent="0.2">
      <c r="A137" s="2"/>
    </row>
    <row r="138" spans="1:2" x14ac:dyDescent="0.2">
      <c r="A138" s="1" t="s">
        <v>86</v>
      </c>
    </row>
    <row r="139" spans="1:2" x14ac:dyDescent="0.2">
      <c r="A139" s="2" t="s">
        <v>118</v>
      </c>
      <c r="B139">
        <v>3</v>
      </c>
    </row>
    <row r="140" spans="1:2" x14ac:dyDescent="0.2">
      <c r="A140" s="2" t="s">
        <v>117</v>
      </c>
      <c r="B140">
        <v>2</v>
      </c>
    </row>
    <row r="141" spans="1:2" x14ac:dyDescent="0.2">
      <c r="A141" s="2" t="s">
        <v>116</v>
      </c>
      <c r="B141">
        <v>1</v>
      </c>
    </row>
    <row r="142" spans="1:2" x14ac:dyDescent="0.2">
      <c r="A142" s="2" t="s">
        <v>115</v>
      </c>
      <c r="B142">
        <v>0</v>
      </c>
    </row>
    <row r="143" spans="1:2" x14ac:dyDescent="0.2">
      <c r="A143" s="2" t="s">
        <v>119</v>
      </c>
      <c r="B143">
        <v>-1</v>
      </c>
    </row>
    <row r="144" spans="1:2" x14ac:dyDescent="0.2">
      <c r="A144" s="2"/>
    </row>
    <row r="145" spans="1:2" x14ac:dyDescent="0.2">
      <c r="A145" s="1" t="s">
        <v>87</v>
      </c>
    </row>
    <row r="146" spans="1:2" x14ac:dyDescent="0.2">
      <c r="A146" s="2" t="s">
        <v>11</v>
      </c>
      <c r="B146">
        <v>1</v>
      </c>
    </row>
    <row r="147" spans="1:2" x14ac:dyDescent="0.2">
      <c r="A147" s="2" t="s">
        <v>10</v>
      </c>
      <c r="B147">
        <v>0</v>
      </c>
    </row>
    <row r="148" spans="1:2" x14ac:dyDescent="0.2">
      <c r="A148" s="2"/>
    </row>
    <row r="149" spans="1:2" ht="21" x14ac:dyDescent="0.25">
      <c r="A149" s="7" t="s">
        <v>88</v>
      </c>
    </row>
    <row r="150" spans="1:2" x14ac:dyDescent="0.2">
      <c r="A150" s="1" t="s">
        <v>89</v>
      </c>
    </row>
    <row r="151" spans="1:2" x14ac:dyDescent="0.2">
      <c r="A151" s="2" t="s">
        <v>11</v>
      </c>
      <c r="B151">
        <v>-1</v>
      </c>
    </row>
    <row r="152" spans="1:2" x14ac:dyDescent="0.2">
      <c r="A152" s="2" t="s">
        <v>10</v>
      </c>
      <c r="B152">
        <v>0</v>
      </c>
    </row>
    <row r="153" spans="1:2" x14ac:dyDescent="0.2">
      <c r="A153" s="2"/>
    </row>
    <row r="154" spans="1:2" x14ac:dyDescent="0.2">
      <c r="A154" s="2"/>
    </row>
    <row r="156" spans="1:2" ht="31" x14ac:dyDescent="0.35">
      <c r="A156" s="14" t="s">
        <v>90</v>
      </c>
    </row>
    <row r="157" spans="1:2" ht="21" x14ac:dyDescent="0.25">
      <c r="A157" s="4"/>
    </row>
    <row r="158" spans="1:2" x14ac:dyDescent="0.2">
      <c r="A158" s="1" t="s">
        <v>1</v>
      </c>
    </row>
    <row r="160" spans="1:2" x14ac:dyDescent="0.2">
      <c r="A160" s="2" t="s">
        <v>4</v>
      </c>
      <c r="B160">
        <v>2</v>
      </c>
    </row>
    <row r="161" spans="1:2" x14ac:dyDescent="0.2">
      <c r="A161" s="2" t="s">
        <v>2</v>
      </c>
      <c r="B161">
        <v>1</v>
      </c>
    </row>
    <row r="162" spans="1:2" x14ac:dyDescent="0.2">
      <c r="A162" s="2" t="s">
        <v>3</v>
      </c>
      <c r="B162">
        <v>0</v>
      </c>
    </row>
    <row r="165" spans="1:2" ht="68" x14ac:dyDescent="0.2">
      <c r="A165" s="3" t="s">
        <v>5</v>
      </c>
    </row>
    <row r="167" spans="1:2" x14ac:dyDescent="0.2">
      <c r="A167" s="2" t="s">
        <v>7</v>
      </c>
      <c r="B167">
        <v>2</v>
      </c>
    </row>
    <row r="168" spans="1:2" x14ac:dyDescent="0.2">
      <c r="A168" s="2" t="s">
        <v>8</v>
      </c>
      <c r="B168">
        <v>1</v>
      </c>
    </row>
    <row r="169" spans="1:2" x14ac:dyDescent="0.2">
      <c r="A169" s="2" t="s">
        <v>6</v>
      </c>
      <c r="B169">
        <v>0</v>
      </c>
    </row>
    <row r="172" spans="1:2" x14ac:dyDescent="0.2">
      <c r="A172" t="s">
        <v>9</v>
      </c>
    </row>
    <row r="173" spans="1:2" x14ac:dyDescent="0.2">
      <c r="A173" s="2" t="s">
        <v>11</v>
      </c>
      <c r="B173">
        <v>1</v>
      </c>
    </row>
    <row r="174" spans="1:2" x14ac:dyDescent="0.2">
      <c r="A174" s="2" t="s">
        <v>10</v>
      </c>
      <c r="B174">
        <v>0</v>
      </c>
    </row>
    <row r="177" spans="1:2" ht="21" x14ac:dyDescent="0.25">
      <c r="A177" s="7" t="s">
        <v>12</v>
      </c>
    </row>
    <row r="179" spans="1:2" x14ac:dyDescent="0.2">
      <c r="A179" s="2" t="s">
        <v>19</v>
      </c>
    </row>
    <row r="180" spans="1:2" x14ac:dyDescent="0.2">
      <c r="A180" s="2" t="s">
        <v>23</v>
      </c>
    </row>
    <row r="181" spans="1:2" x14ac:dyDescent="0.2">
      <c r="A181" s="2" t="s">
        <v>20</v>
      </c>
    </row>
    <row r="182" spans="1:2" x14ac:dyDescent="0.2">
      <c r="A182" s="2" t="s">
        <v>21</v>
      </c>
    </row>
    <row r="183" spans="1:2" x14ac:dyDescent="0.2">
      <c r="A183" s="2" t="s">
        <v>22</v>
      </c>
    </row>
    <row r="184" spans="1:2" x14ac:dyDescent="0.2">
      <c r="A184" s="2"/>
    </row>
    <row r="186" spans="1:2" x14ac:dyDescent="0.2">
      <c r="A186" s="2" t="s">
        <v>11</v>
      </c>
      <c r="B186">
        <v>1</v>
      </c>
    </row>
    <row r="187" spans="1:2" x14ac:dyDescent="0.2">
      <c r="A187" s="2" t="s">
        <v>10</v>
      </c>
      <c r="B187">
        <v>0</v>
      </c>
    </row>
    <row r="190" spans="1:2" ht="21" x14ac:dyDescent="0.25">
      <c r="A190" s="7" t="s">
        <v>31</v>
      </c>
    </row>
    <row r="191" spans="1:2" x14ac:dyDescent="0.2">
      <c r="A191" s="1" t="s">
        <v>32</v>
      </c>
    </row>
    <row r="192" spans="1:2" x14ac:dyDescent="0.2">
      <c r="A192" s="2" t="s">
        <v>29</v>
      </c>
      <c r="B192">
        <v>2</v>
      </c>
    </row>
    <row r="193" spans="1:2" x14ac:dyDescent="0.2">
      <c r="A193" s="2" t="s">
        <v>28</v>
      </c>
      <c r="B193">
        <v>1</v>
      </c>
    </row>
    <row r="194" spans="1:2" x14ac:dyDescent="0.2">
      <c r="A194" s="2" t="s">
        <v>30</v>
      </c>
      <c r="B194">
        <v>0</v>
      </c>
    </row>
    <row r="197" spans="1:2" x14ac:dyDescent="0.2">
      <c r="A197" s="1" t="s">
        <v>34</v>
      </c>
    </row>
    <row r="198" spans="1:2" x14ac:dyDescent="0.2">
      <c r="A198" s="2" t="s">
        <v>11</v>
      </c>
      <c r="B198">
        <v>-1</v>
      </c>
    </row>
    <row r="199" spans="1:2" x14ac:dyDescent="0.2">
      <c r="A199" s="2" t="s">
        <v>10</v>
      </c>
      <c r="B199">
        <v>0</v>
      </c>
    </row>
    <row r="201" spans="1:2" x14ac:dyDescent="0.2">
      <c r="A201" s="1" t="s">
        <v>36</v>
      </c>
    </row>
    <row r="202" spans="1:2" x14ac:dyDescent="0.2">
      <c r="A202" s="2" t="s">
        <v>11</v>
      </c>
      <c r="B202">
        <v>1</v>
      </c>
    </row>
    <row r="203" spans="1:2" x14ac:dyDescent="0.2">
      <c r="A203" s="2" t="s">
        <v>10</v>
      </c>
      <c r="B203">
        <v>0</v>
      </c>
    </row>
    <row r="206" spans="1:2" ht="21" x14ac:dyDescent="0.25">
      <c r="A206" s="7" t="s">
        <v>37</v>
      </c>
    </row>
    <row r="207" spans="1:2" x14ac:dyDescent="0.2">
      <c r="A207" s="1" t="s">
        <v>38</v>
      </c>
    </row>
    <row r="208" spans="1:2" x14ac:dyDescent="0.2">
      <c r="A208" s="2" t="s">
        <v>11</v>
      </c>
      <c r="B208">
        <v>-1</v>
      </c>
    </row>
    <row r="209" spans="1:2" x14ac:dyDescent="0.2">
      <c r="A209" s="2" t="s">
        <v>10</v>
      </c>
      <c r="B209">
        <v>0</v>
      </c>
    </row>
  </sheetData>
  <sheetProtection algorithmName="SHA-512" hashValue="WDn9B26icqO/7qtnui8vtQp3fxlcE5rMPUNFDrgOGx/CkoQH4Cunb3dl5pm6EhYgxOB+8cSc701d29mAXjHvbA==" saltValue="CEWX+SGtUZyR1ttM2bayd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À REMPLIR PAR LE FOURNISSEUR</vt:lpstr>
      <vt:lpstr>QUESTIONNAIRE 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2020-11-03T11:49:18Z</dcterms:created>
  <dcterms:modified xsi:type="dcterms:W3CDTF">2020-11-04T10:44:48Z</dcterms:modified>
</cp:coreProperties>
</file>